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fssc01.matriz.seicho-no-ie.org.br\FileServer\Driver_N\Social-Filantropia\CAMPANHA PRÓ-NATAL\Campanha Pró-Natal - ATÉ  2021\CAMPANHA PRÓ NATAL 2021\enviadas para SECDOC\RCDOC_04-05-22\"/>
    </mc:Choice>
  </mc:AlternateContent>
  <bookViews>
    <workbookView xWindow="0" yWindow="0" windowWidth="15345" windowHeight="4575"/>
  </bookViews>
  <sheets>
    <sheet name="ACOMPANHAMENTO" sheetId="8" r:id="rId1"/>
    <sheet name="RESUMO" sheetId="9" r:id="rId2"/>
  </sheet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Key1" hidden="1">#REF!</definedName>
    <definedName name="_Order1" hidden="1">255</definedName>
    <definedName name="_Sort" hidden="1">#REF!</definedName>
    <definedName name="_xlnm.Print_Area" localSheetId="0">ACOMPANHAMENTO!$B$142:$L$157</definedName>
  </definedNames>
  <calcPr calcId="162913"/>
</workbook>
</file>

<file path=xl/calcChain.xml><?xml version="1.0" encoding="utf-8"?>
<calcChain xmlns="http://schemas.openxmlformats.org/spreadsheetml/2006/main">
  <c r="N138" i="8" l="1"/>
  <c r="N137" i="8"/>
  <c r="K13" i="9"/>
  <c r="L13" i="9"/>
  <c r="L17" i="9" s="1"/>
  <c r="K104" i="8" l="1"/>
  <c r="K40" i="8"/>
  <c r="K30" i="8"/>
  <c r="K17" i="9" l="1"/>
  <c r="K89" i="8"/>
  <c r="L130" i="8" l="1"/>
  <c r="K16" i="8" l="1"/>
  <c r="K7" i="8" l="1"/>
  <c r="K132" i="8" l="1"/>
  <c r="K39" i="8" l="1"/>
  <c r="K31" i="8" l="1"/>
  <c r="K101" i="8" l="1"/>
  <c r="K9" i="8" l="1"/>
  <c r="L104" i="8"/>
  <c r="L149" i="8" s="1"/>
  <c r="G104" i="8"/>
  <c r="K131" i="8" l="1"/>
  <c r="K130" i="8"/>
  <c r="K151" i="8" s="1"/>
  <c r="K135" i="8"/>
  <c r="L56" i="8" l="1"/>
  <c r="K56" i="8"/>
  <c r="K62" i="8" l="1"/>
  <c r="K99" i="8" l="1"/>
  <c r="K100" i="8"/>
  <c r="K60" i="8" l="1"/>
  <c r="K45" i="8"/>
  <c r="K108" i="8" l="1"/>
  <c r="K8" i="8" l="1"/>
  <c r="K86" i="8" l="1"/>
  <c r="L132" i="8" l="1"/>
  <c r="L151" i="8" s="1"/>
  <c r="K66" i="8" l="1"/>
  <c r="K121" i="8"/>
  <c r="K12" i="8" l="1"/>
  <c r="K97" i="8" l="1"/>
  <c r="K18" i="8" l="1"/>
  <c r="J132" i="8" l="1"/>
  <c r="K119" i="8"/>
  <c r="K149" i="8" s="1"/>
  <c r="O131" i="8" l="1"/>
  <c r="J7" i="8" l="1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7" i="8"/>
  <c r="J98" i="8"/>
  <c r="J99" i="8"/>
  <c r="J100" i="8"/>
  <c r="J101" i="8"/>
  <c r="J102" i="8"/>
  <c r="J103" i="8"/>
  <c r="J104" i="8"/>
  <c r="J105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3" i="8"/>
  <c r="J134" i="8"/>
  <c r="J136" i="8"/>
  <c r="J106" i="8"/>
  <c r="E124" i="8" l="1"/>
  <c r="E125" i="8" s="1"/>
  <c r="C124" i="8"/>
  <c r="E80" i="8"/>
  <c r="E81" i="8" s="1"/>
  <c r="C80" i="8"/>
  <c r="E69" i="8"/>
  <c r="E70" i="8" s="1"/>
  <c r="C69" i="8"/>
  <c r="E7" i="8"/>
  <c r="E8" i="8" s="1"/>
  <c r="E9" i="8" l="1"/>
  <c r="C9" i="8"/>
  <c r="C8" i="8"/>
  <c r="E71" i="8"/>
  <c r="C71" i="8"/>
  <c r="E82" i="8"/>
  <c r="C82" i="8"/>
  <c r="E126" i="8"/>
  <c r="C126" i="8"/>
  <c r="C70" i="8"/>
  <c r="C81" i="8"/>
  <c r="C125" i="8"/>
  <c r="E127" i="8" l="1"/>
  <c r="C127" i="8"/>
  <c r="E83" i="8"/>
  <c r="C83" i="8"/>
  <c r="E72" i="8"/>
  <c r="C72" i="8"/>
  <c r="E10" i="8"/>
  <c r="C10" i="8"/>
  <c r="E11" i="8" l="1"/>
  <c r="C11" i="8"/>
  <c r="E73" i="8"/>
  <c r="C73" i="8"/>
  <c r="E84" i="8"/>
  <c r="C84" i="8"/>
  <c r="E128" i="8"/>
  <c r="C128" i="8"/>
  <c r="E129" i="8" l="1"/>
  <c r="C129" i="8"/>
  <c r="E85" i="8"/>
  <c r="C85" i="8"/>
  <c r="E74" i="8"/>
  <c r="C74" i="8"/>
  <c r="E12" i="8"/>
  <c r="C12" i="8"/>
  <c r="E13" i="8" l="1"/>
  <c r="C13" i="8"/>
  <c r="E75" i="8"/>
  <c r="C75" i="8"/>
  <c r="E86" i="8"/>
  <c r="C86" i="8"/>
  <c r="E130" i="8"/>
  <c r="C130" i="8"/>
  <c r="I137" i="8"/>
  <c r="C131" i="8" l="1"/>
  <c r="E131" i="8"/>
  <c r="E87" i="8"/>
  <c r="C87" i="8"/>
  <c r="E76" i="8"/>
  <c r="C76" i="8"/>
  <c r="E14" i="8"/>
  <c r="C14" i="8"/>
  <c r="O137" i="8"/>
  <c r="E15" i="8" l="1"/>
  <c r="C15" i="8"/>
  <c r="E77" i="8"/>
  <c r="C77" i="8"/>
  <c r="E88" i="8"/>
  <c r="C88" i="8"/>
  <c r="E132" i="8"/>
  <c r="C132" i="8"/>
  <c r="H137" i="8"/>
  <c r="G137" i="8"/>
  <c r="E133" i="8" l="1"/>
  <c r="C133" i="8"/>
  <c r="E89" i="8"/>
  <c r="C89" i="8"/>
  <c r="E16" i="8"/>
  <c r="C16" i="8"/>
  <c r="L137" i="8"/>
  <c r="K137" i="8"/>
  <c r="O138" i="8" s="1"/>
  <c r="E17" i="8" l="1"/>
  <c r="C17" i="8"/>
  <c r="E90" i="8"/>
  <c r="C90" i="8"/>
  <c r="E134" i="8"/>
  <c r="C134" i="8"/>
  <c r="E91" i="8" l="1"/>
  <c r="C91" i="8"/>
  <c r="E18" i="8"/>
  <c r="C18" i="8"/>
  <c r="E19" i="8" l="1"/>
  <c r="C19" i="8"/>
  <c r="E92" i="8"/>
  <c r="C92" i="8"/>
  <c r="E93" i="8" l="1"/>
  <c r="C93" i="8"/>
  <c r="E20" i="8"/>
  <c r="C20" i="8"/>
  <c r="E21" i="8" l="1"/>
  <c r="C21" i="8"/>
  <c r="E94" i="8"/>
  <c r="C94" i="8"/>
  <c r="F137" i="8"/>
  <c r="J137" i="8" s="1"/>
  <c r="L147" i="8"/>
  <c r="K147" i="8"/>
  <c r="B4" i="8"/>
  <c r="E95" i="8" l="1"/>
  <c r="C95" i="8"/>
  <c r="E22" i="8"/>
  <c r="C22" i="8"/>
  <c r="L153" i="8"/>
  <c r="L157" i="8" s="1"/>
  <c r="K153" i="8"/>
  <c r="K157" i="8" s="1"/>
  <c r="E23" i="8" l="1"/>
  <c r="C23" i="8"/>
  <c r="E97" i="8"/>
  <c r="C97" i="8"/>
  <c r="E98" i="8" l="1"/>
  <c r="C98" i="8"/>
  <c r="E24" i="8"/>
  <c r="C24" i="8"/>
  <c r="E25" i="8" l="1"/>
  <c r="C25" i="8"/>
  <c r="E99" i="8"/>
  <c r="C99" i="8"/>
  <c r="E100" i="8" l="1"/>
  <c r="C100" i="8"/>
  <c r="E26" i="8"/>
  <c r="C26" i="8"/>
  <c r="E27" i="8" l="1"/>
  <c r="C27" i="8"/>
  <c r="E101" i="8"/>
  <c r="C101" i="8"/>
  <c r="E102" i="8" l="1"/>
  <c r="C102" i="8"/>
  <c r="E28" i="8"/>
  <c r="C28" i="8"/>
  <c r="E29" i="8" l="1"/>
  <c r="C29" i="8"/>
  <c r="E103" i="8"/>
  <c r="C103" i="8"/>
  <c r="E104" i="8" l="1"/>
  <c r="C104" i="8"/>
  <c r="E30" i="8"/>
  <c r="C30" i="8"/>
  <c r="E31" i="8" l="1"/>
  <c r="C31" i="8"/>
  <c r="E105" i="8"/>
  <c r="C105" i="8"/>
  <c r="E106" i="8" l="1"/>
  <c r="C106" i="8"/>
  <c r="E32" i="8"/>
  <c r="C32" i="8"/>
  <c r="E33" i="8" l="1"/>
  <c r="C33" i="8"/>
  <c r="E107" i="8"/>
  <c r="C107" i="8"/>
  <c r="E108" i="8" l="1"/>
  <c r="C108" i="8"/>
  <c r="E34" i="8"/>
  <c r="C34" i="8"/>
  <c r="E35" i="8" l="1"/>
  <c r="C35" i="8"/>
  <c r="E109" i="8"/>
  <c r="C109" i="8"/>
  <c r="E110" i="8" l="1"/>
  <c r="C110" i="8"/>
  <c r="E36" i="8"/>
  <c r="C36" i="8"/>
  <c r="E37" i="8" l="1"/>
  <c r="C37" i="8"/>
  <c r="E111" i="8"/>
  <c r="C111" i="8"/>
  <c r="E112" i="8" l="1"/>
  <c r="C112" i="8"/>
  <c r="E38" i="8"/>
  <c r="C38" i="8"/>
  <c r="E39" i="8" l="1"/>
  <c r="C39" i="8"/>
  <c r="E113" i="8"/>
  <c r="C113" i="8"/>
  <c r="E114" i="8" l="1"/>
  <c r="C114" i="8"/>
  <c r="E40" i="8"/>
  <c r="C40" i="8"/>
  <c r="E41" i="8" l="1"/>
  <c r="C41" i="8"/>
  <c r="E115" i="8"/>
  <c r="C115" i="8"/>
  <c r="E116" i="8" l="1"/>
  <c r="C116" i="8"/>
  <c r="E42" i="8"/>
  <c r="C42" i="8"/>
  <c r="E43" i="8" l="1"/>
  <c r="C43" i="8"/>
  <c r="E117" i="8"/>
  <c r="C117" i="8"/>
  <c r="E118" i="8" l="1"/>
  <c r="C118" i="8"/>
  <c r="E44" i="8"/>
  <c r="C44" i="8"/>
  <c r="E45" i="8" l="1"/>
  <c r="C45" i="8"/>
  <c r="E119" i="8"/>
  <c r="C119" i="8"/>
  <c r="E120" i="8" l="1"/>
  <c r="C120" i="8"/>
  <c r="E46" i="8"/>
  <c r="C46" i="8"/>
  <c r="E47" i="8" l="1"/>
  <c r="C47" i="8"/>
  <c r="E121" i="8"/>
  <c r="C121" i="8"/>
  <c r="E48" i="8" l="1"/>
  <c r="C48" i="8"/>
  <c r="E49" i="8" l="1"/>
  <c r="C49" i="8"/>
  <c r="E50" i="8" l="1"/>
  <c r="C50" i="8"/>
  <c r="E51" i="8" l="1"/>
  <c r="C51" i="8"/>
  <c r="E52" i="8" l="1"/>
  <c r="C52" i="8"/>
  <c r="E53" i="8" l="1"/>
  <c r="C53" i="8"/>
  <c r="E54" i="8" l="1"/>
  <c r="C54" i="8"/>
  <c r="E55" i="8" l="1"/>
  <c r="C55" i="8"/>
  <c r="E56" i="8" l="1"/>
  <c r="C56" i="8"/>
  <c r="E57" i="8" l="1"/>
  <c r="C57" i="8"/>
  <c r="E58" i="8" l="1"/>
  <c r="C58" i="8"/>
  <c r="E59" i="8" l="1"/>
  <c r="C59" i="8"/>
  <c r="E60" i="8" l="1"/>
  <c r="C60" i="8"/>
  <c r="E61" i="8" l="1"/>
  <c r="C61" i="8"/>
  <c r="E62" i="8" l="1"/>
  <c r="C62" i="8"/>
  <c r="E63" i="8" l="1"/>
  <c r="C63" i="8"/>
  <c r="E64" i="8" l="1"/>
  <c r="C64" i="8"/>
  <c r="E65" i="8" l="1"/>
  <c r="C65" i="8"/>
  <c r="E66" i="8" l="1"/>
  <c r="C66" i="8"/>
  <c r="E67" i="8" l="1"/>
  <c r="C67" i="8"/>
</calcChain>
</file>

<file path=xl/comments1.xml><?xml version="1.0" encoding="utf-8"?>
<comments xmlns="http://schemas.openxmlformats.org/spreadsheetml/2006/main">
  <authors>
    <author>Marco Massuo Nishimoto</author>
    <author>Marco Nishimoto</author>
  </authors>
  <commentList>
    <comment ref="J8" authorId="0" shapeId="0">
      <text>
        <r>
          <rPr>
            <b/>
            <sz val="9"/>
            <color indexed="81"/>
            <rFont val="Segoe UI"/>
            <family val="2"/>
          </rPr>
          <t>Marco:</t>
        </r>
        <r>
          <rPr>
            <sz val="9"/>
            <color indexed="81"/>
            <rFont val="Segoe UI"/>
            <family val="2"/>
          </rPr>
          <t xml:space="preserve">
05 pendentes</t>
        </r>
      </text>
    </comment>
    <comment ref="J9" authorId="0" shapeId="0">
      <text>
        <r>
          <rPr>
            <b/>
            <sz val="9"/>
            <color indexed="81"/>
            <rFont val="Segoe UI"/>
            <family val="2"/>
          </rPr>
          <t>Marco:</t>
        </r>
        <r>
          <rPr>
            <sz val="9"/>
            <color indexed="81"/>
            <rFont val="Segoe UI"/>
            <family val="2"/>
          </rPr>
          <t xml:space="preserve">
02  pendentes</t>
        </r>
      </text>
    </comment>
    <comment ref="J17" authorId="0" shapeId="0">
      <text>
        <r>
          <rPr>
            <b/>
            <sz val="9"/>
            <color indexed="81"/>
            <rFont val="Segoe UI"/>
            <family val="2"/>
          </rPr>
          <t>02 pendentes</t>
        </r>
      </text>
    </comment>
    <comment ref="J29" authorId="0" shapeId="0">
      <text>
        <r>
          <rPr>
            <b/>
            <sz val="9"/>
            <color indexed="81"/>
            <rFont val="Segoe UI"/>
            <family val="2"/>
          </rPr>
          <t>Marco:</t>
        </r>
        <r>
          <rPr>
            <sz val="9"/>
            <color indexed="81"/>
            <rFont val="Segoe UI"/>
            <family val="2"/>
          </rPr>
          <t xml:space="preserve">
01 pendente</t>
        </r>
      </text>
    </comment>
    <comment ref="J33" authorId="1" shapeId="0">
      <text>
        <r>
          <rPr>
            <b/>
            <sz val="9"/>
            <color indexed="81"/>
            <rFont val="Segoe UI"/>
            <family val="2"/>
          </rPr>
          <t>Marco Nishimoto:</t>
        </r>
        <r>
          <rPr>
            <sz val="9"/>
            <color indexed="81"/>
            <rFont val="Segoe UI"/>
            <family val="2"/>
          </rPr>
          <t xml:space="preserve">
14 formulários pendentes</t>
        </r>
      </text>
    </comment>
    <comment ref="J39" authorId="0" shapeId="0">
      <text>
        <r>
          <rPr>
            <b/>
            <sz val="9"/>
            <color indexed="81"/>
            <rFont val="Segoe UI"/>
            <family val="2"/>
          </rPr>
          <t>Marco:</t>
        </r>
        <r>
          <rPr>
            <sz val="9"/>
            <color indexed="81"/>
            <rFont val="Segoe UI"/>
            <family val="2"/>
          </rPr>
          <t xml:space="preserve">
01 formulário pendente</t>
        </r>
      </text>
    </comment>
    <comment ref="J42" authorId="0" shapeId="0">
      <text>
        <r>
          <rPr>
            <b/>
            <sz val="9"/>
            <color indexed="81"/>
            <rFont val="Segoe UI"/>
            <family val="2"/>
          </rPr>
          <t>Marco:</t>
        </r>
        <r>
          <rPr>
            <sz val="9"/>
            <color indexed="81"/>
            <rFont val="Segoe UI"/>
            <family val="2"/>
          </rPr>
          <t xml:space="preserve">
01  PENDENTE</t>
        </r>
      </text>
    </comment>
    <comment ref="J66" authorId="0" shapeId="0">
      <text>
        <r>
          <rPr>
            <b/>
            <sz val="9"/>
            <color indexed="81"/>
            <rFont val="Segoe UI"/>
            <family val="2"/>
          </rPr>
          <t>Marco: 03 PENDENTES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82" authorId="0" shapeId="0">
      <text>
        <r>
          <rPr>
            <b/>
            <sz val="9"/>
            <color indexed="81"/>
            <rFont val="Segoe UI"/>
            <family val="2"/>
          </rPr>
          <t xml:space="preserve">Marco: </t>
        </r>
        <r>
          <rPr>
            <sz val="9"/>
            <color indexed="81"/>
            <rFont val="Segoe UI"/>
            <family val="2"/>
          </rPr>
          <t xml:space="preserve">
extraviado e não mandou a declaração </t>
        </r>
      </text>
    </comment>
    <comment ref="J86" authorId="0" shapeId="0">
      <text>
        <r>
          <rPr>
            <b/>
            <sz val="9"/>
            <color indexed="81"/>
            <rFont val="Segoe UI"/>
            <family val="2"/>
          </rPr>
          <t>Marco:</t>
        </r>
        <r>
          <rPr>
            <sz val="9"/>
            <color indexed="81"/>
            <rFont val="Segoe UI"/>
            <family val="2"/>
          </rPr>
          <t xml:space="preserve">
01 pendente</t>
        </r>
      </text>
    </comment>
    <comment ref="J89" authorId="0" shapeId="0">
      <text>
        <r>
          <rPr>
            <b/>
            <sz val="9"/>
            <color indexed="81"/>
            <rFont val="Segoe UI"/>
            <family val="2"/>
          </rPr>
          <t xml:space="preserve">Marco: </t>
        </r>
        <r>
          <rPr>
            <sz val="9"/>
            <color indexed="81"/>
            <rFont val="Segoe UI"/>
            <family val="2"/>
          </rPr>
          <t>01 pendentes</t>
        </r>
      </text>
    </comment>
    <comment ref="J101" authorId="0" shapeId="0">
      <text>
        <r>
          <rPr>
            <b/>
            <sz val="9"/>
            <color indexed="81"/>
            <rFont val="Segoe UI"/>
            <family val="2"/>
          </rPr>
          <t>Marco: 02 Pendentes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19" authorId="0" shapeId="0">
      <text>
        <r>
          <rPr>
            <b/>
            <sz val="9"/>
            <color indexed="81"/>
            <rFont val="Segoe UI"/>
            <family val="2"/>
          </rPr>
          <t>Marco:</t>
        </r>
        <r>
          <rPr>
            <sz val="9"/>
            <color indexed="81"/>
            <rFont val="Segoe UI"/>
            <family val="2"/>
          </rPr>
          <t xml:space="preserve">
07 Pendentes</t>
        </r>
      </text>
    </comment>
    <comment ref="J123" authorId="0" shapeId="0">
      <text>
        <r>
          <rPr>
            <b/>
            <sz val="9"/>
            <color indexed="81"/>
            <rFont val="Segoe UI"/>
            <family val="2"/>
          </rPr>
          <t>Marco:</t>
        </r>
        <r>
          <rPr>
            <sz val="9"/>
            <color indexed="81"/>
            <rFont val="Segoe UI"/>
            <family val="2"/>
          </rPr>
          <t xml:space="preserve">
02 pendentes</t>
        </r>
      </text>
    </comment>
    <comment ref="L130" authorId="0" shapeId="0">
      <text>
        <r>
          <rPr>
            <b/>
            <sz val="9"/>
            <color indexed="81"/>
            <rFont val="Segoe UI"/>
            <family val="2"/>
          </rPr>
          <t>Marco:</t>
        </r>
        <r>
          <rPr>
            <sz val="9"/>
            <color indexed="81"/>
            <rFont val="Segoe UI"/>
            <family val="2"/>
          </rPr>
          <t xml:space="preserve">
1. Oshima R$ 300,00
2. Sr. Sérgio R$ 50,00
3. Celso R$ 150,00</t>
        </r>
      </text>
    </comment>
  </commentList>
</comments>
</file>

<file path=xl/sharedStrings.xml><?xml version="1.0" encoding="utf-8"?>
<sst xmlns="http://schemas.openxmlformats.org/spreadsheetml/2006/main" count="364" uniqueCount="162">
  <si>
    <t>QTD.</t>
  </si>
  <si>
    <t>REGIONAL</t>
  </si>
  <si>
    <t>AL-MACEIÓ</t>
  </si>
  <si>
    <t>A</t>
  </si>
  <si>
    <t xml:space="preserve"> </t>
  </si>
  <si>
    <t>BA-BARRIS</t>
  </si>
  <si>
    <t>BA-ITAMARAJU</t>
  </si>
  <si>
    <t>BA-PITUBA</t>
  </si>
  <si>
    <t>CE-FORTALEZA</t>
  </si>
  <si>
    <t>DF-BRASÍLIA</t>
  </si>
  <si>
    <t>ES-VITÓRIA</t>
  </si>
  <si>
    <t>GO-GOIÂNIA</t>
  </si>
  <si>
    <t>MA-IMPERATRIZ</t>
  </si>
  <si>
    <t>MS-DOURADOS</t>
  </si>
  <si>
    <t>MT-CUIABÁ</t>
  </si>
  <si>
    <t>PA-BELÉM</t>
  </si>
  <si>
    <t>PE-RECIFE</t>
  </si>
  <si>
    <t>PI-TERESINA</t>
  </si>
  <si>
    <t>PR-CURITIBA</t>
  </si>
  <si>
    <t>PR-LONDRINA</t>
  </si>
  <si>
    <t>PR-MARINGÁ</t>
  </si>
  <si>
    <t>PR-PARANAVAÍ</t>
  </si>
  <si>
    <t>PR-UMUARAMA</t>
  </si>
  <si>
    <t>RJ-COPACABANA</t>
  </si>
  <si>
    <t>RJ-NITERÓI</t>
  </si>
  <si>
    <t>RN-NATAL</t>
  </si>
  <si>
    <t>RO-CACOAL</t>
  </si>
  <si>
    <t>RS-IJUÍ</t>
  </si>
  <si>
    <t>RS-PASSO  FUNDO</t>
  </si>
  <si>
    <t>RS-RIO  BRANCO</t>
  </si>
  <si>
    <t>SC-CRICIÚMA</t>
  </si>
  <si>
    <t>SC-FLORIANÓPOLIS</t>
  </si>
  <si>
    <t>SC-JOINVILLE</t>
  </si>
  <si>
    <t>SC-XANXERÊ</t>
  </si>
  <si>
    <t>SE-ARACAJU</t>
  </si>
  <si>
    <t>SP-ARARAQUARA</t>
  </si>
  <si>
    <t>SP-ARICANDUVA</t>
  </si>
  <si>
    <t>SP-BARRETOS</t>
  </si>
  <si>
    <t>SP-BAURU</t>
  </si>
  <si>
    <t>SP-CAMPINAS</t>
  </si>
  <si>
    <t>SP-DRACENA</t>
  </si>
  <si>
    <t>SP-GUARULHOS</t>
  </si>
  <si>
    <t>SP-JABAQUARA</t>
  </si>
  <si>
    <t>SP-LAPA</t>
  </si>
  <si>
    <t>SP-MARÍLIA</t>
  </si>
  <si>
    <t>SP-OSASCO</t>
  </si>
  <si>
    <t>SP-OURINHOS</t>
  </si>
  <si>
    <t>SP-PENHA</t>
  </si>
  <si>
    <t>SP-PINHEIROS</t>
  </si>
  <si>
    <t>SP-SANTANA</t>
  </si>
  <si>
    <t>SP-SANTOS</t>
  </si>
  <si>
    <t>SP-SOROCABA</t>
  </si>
  <si>
    <t>GO-GOIÁS</t>
  </si>
  <si>
    <t>PA-PARÁ</t>
  </si>
  <si>
    <t>RECEBIDO</t>
  </si>
  <si>
    <t xml:space="preserve"> S.CENTRAL</t>
  </si>
  <si>
    <t>BA-FEIRA  DE  SANTANA</t>
  </si>
  <si>
    <t>MA-SÃO  LUÍS</t>
  </si>
  <si>
    <t>MG-BH/ CAIÇARA</t>
  </si>
  <si>
    <t>MG-BH/ PARAISO</t>
  </si>
  <si>
    <t>MG-JUIZ  DE  FORA</t>
  </si>
  <si>
    <t>MG-MONTES  CLAROS</t>
  </si>
  <si>
    <t>MS-CAMPO  GRANDE</t>
  </si>
  <si>
    <t>PB-JOÃO  PESSOA</t>
  </si>
  <si>
    <t>PR-FOZ  DO  IGUAÇU</t>
  </si>
  <si>
    <t>PR-FRANCISCO  BELTRÃO</t>
  </si>
  <si>
    <t>PR-WENCESLAU  BRAZ</t>
  </si>
  <si>
    <t>RS-CAXIAS  DO  SUL</t>
  </si>
  <si>
    <t>RS-NOVO  HAMBURGO</t>
  </si>
  <si>
    <t>RS-PASSO  D'AREIA</t>
  </si>
  <si>
    <t>SP-MOGI  DAS  CRUZES</t>
  </si>
  <si>
    <t>SP-PRES.  PRUDENTE</t>
  </si>
  <si>
    <t>SP-RIBEIRÃO  PRETO</t>
  </si>
  <si>
    <t>SP-VILA  PRUDENTE</t>
  </si>
  <si>
    <t>ARRECADAÇÃO</t>
  </si>
  <si>
    <t>GLOBAL</t>
  </si>
  <si>
    <t xml:space="preserve"> FORMULÁRIOS</t>
  </si>
  <si>
    <t>SP-ARAÇATUBA</t>
  </si>
  <si>
    <t>ACADEMIA DE IBIÚNA</t>
  </si>
  <si>
    <t>SP-SANTO AMARO</t>
  </si>
  <si>
    <t>SP-SANTO ANDRÉ</t>
  </si>
  <si>
    <t>SP-SÃO BERNARD. CAMPO</t>
  </si>
  <si>
    <t>SP-INTERLAGOS</t>
  </si>
  <si>
    <t>DF-BRASÍLIA 1</t>
  </si>
  <si>
    <t>FORMUL.</t>
  </si>
  <si>
    <t>MG-TRÊS VALES</t>
  </si>
  <si>
    <t xml:space="preserve"> PERFORMANCE</t>
  </si>
  <si>
    <t>RS-SANTA MARIA</t>
  </si>
  <si>
    <t>RS-PELOTAS</t>
  </si>
  <si>
    <t>TO - PALMAS</t>
  </si>
  <si>
    <t>SP-ATIBAIA</t>
  </si>
  <si>
    <t>SP-LIMEIRA</t>
  </si>
  <si>
    <t>SP-SÃO JOÃO DA BOA VISTA</t>
  </si>
  <si>
    <t>SP-SÃO JOSÉ DO RIO PRETO</t>
  </si>
  <si>
    <t>SP-SÃO JOSÉ .DOS CAMPOS</t>
  </si>
  <si>
    <t>SP-SÃO MIGUEL PAULISTA</t>
  </si>
  <si>
    <t>SUB-REGIONAL VALE DO RIBEIRA-SP</t>
  </si>
  <si>
    <t>ORGANIZAÇÃO JAPONESA</t>
  </si>
  <si>
    <t xml:space="preserve">SOMA </t>
  </si>
  <si>
    <t>RJ-CATETE</t>
  </si>
  <si>
    <t xml:space="preserve">   ARRECADADO  NA  SEDE  CENTRAL /IBIÚNA/INDIV.</t>
  </si>
  <si>
    <t>BA-ILHÉUS</t>
  </si>
  <si>
    <t>SP-SOROCABANA  2 (Ourinhos)</t>
  </si>
  <si>
    <t xml:space="preserve">   33  REGIONAL/SUB-REGIONAL  EM  JAPONÊS</t>
  </si>
  <si>
    <t xml:space="preserve">   89 REGIONAL/SUB-REGIONAL  EM  PORTUGUÊS </t>
  </si>
  <si>
    <t xml:space="preserve">AM-MANAUS </t>
  </si>
  <si>
    <t>-</t>
  </si>
  <si>
    <t>FECHAMENTO</t>
  </si>
  <si>
    <t xml:space="preserve">             D E V O L U Ç Ã O</t>
  </si>
  <si>
    <t>SALDO  A</t>
  </si>
  <si>
    <t>VALOR</t>
  </si>
  <si>
    <t xml:space="preserve"> ARRECADAÇÃO</t>
  </si>
  <si>
    <t>REMETIDO</t>
  </si>
  <si>
    <t xml:space="preserve"> C/ ARREC</t>
  </si>
  <si>
    <t>EM  BRANCO</t>
  </si>
  <si>
    <t>EXTRAVIO</t>
  </si>
  <si>
    <t>DEVOLVER</t>
  </si>
  <si>
    <t>REMETIDO PARA SC</t>
  </si>
  <si>
    <t>TOTAL</t>
  </si>
  <si>
    <t xml:space="preserve">   TOTAL DA CAMPANHA DE 2020</t>
  </si>
  <si>
    <t>SUB-REGIONAL SP-JALES (S.J.R. Preto)</t>
  </si>
  <si>
    <t>NUMERAÇÃO DOS</t>
  </si>
  <si>
    <t xml:space="preserve">ACOMPANHAMENTO  DA  CAMPANHA  PRÓ-NATAL /  2.021-REGIONAIS </t>
  </si>
  <si>
    <t>MS-MATO  GROSSO  1 (Campo Grande)</t>
  </si>
  <si>
    <t>MS-MATO  GROSSO  2 (Dourados)</t>
  </si>
  <si>
    <t>PR-PARANÁ 1 (Londrina)</t>
  </si>
  <si>
    <t>PR-PARANÁ  2 (Maringá)</t>
  </si>
  <si>
    <t>SUB-REGIONAL PARANÁ  3 (Paranavaí)</t>
  </si>
  <si>
    <t>PR-PARANÁ  5 (Curitiba)</t>
  </si>
  <si>
    <t xml:space="preserve">SP-PINDAMONHANGABA                            </t>
  </si>
  <si>
    <t>SEDE CENTRAL - EM BRANCO</t>
  </si>
  <si>
    <t>PR-PARANÁ  6 (Umuarama)</t>
  </si>
  <si>
    <t>RJ-RIO  DE  JANEIRO 1 (Catete)</t>
  </si>
  <si>
    <t>SP-ABC (Santo André)</t>
  </si>
  <si>
    <t>SP-CENTRAL 1 (São José dos Campos)</t>
  </si>
  <si>
    <t>SP-CENTRAL  2 (Mogi das Cruzes)</t>
  </si>
  <si>
    <t>SP-NOROESTE  1 (Araçatuba)</t>
  </si>
  <si>
    <t>SP-NOROESTE  2 (Bauru)</t>
  </si>
  <si>
    <t>SP-PAULISTA  1 (Tupã)</t>
  </si>
  <si>
    <t>SP-PAULISTA  2 (Dracena)</t>
  </si>
  <si>
    <t xml:space="preserve">SP-SANTOS 1 </t>
  </si>
  <si>
    <t>SP-SÃO  PAULO  1 (Saúde-Jabaquara)</t>
  </si>
  <si>
    <t>SP-SÃO  PAULO  2 (Pinheiros)</t>
  </si>
  <si>
    <t>SP-SÃO  PAULO  3 (Interlagos)</t>
  </si>
  <si>
    <t>SP-SÃO  PAULO  4 (São Miguel Paulista)</t>
  </si>
  <si>
    <t>SP-SÃO  PAULO  5 (Imirim-Santana)</t>
  </si>
  <si>
    <t>SP-SÃO PAULO 6 (Aricanduva)</t>
  </si>
  <si>
    <t>SP- NORTE  1 (Campinas)</t>
  </si>
  <si>
    <t>SP- NORTE  2 (Atibaia)</t>
  </si>
  <si>
    <t>SP-SÃO  PAULO  SUL (Registro)</t>
  </si>
  <si>
    <t>SP-SOROCABANA 1 (Pres. Prudente)</t>
  </si>
  <si>
    <t>SP-SUDOESTE (Sorocaba)</t>
  </si>
  <si>
    <t>DIRETORIA CASA DE REPOUSO (Ibiúna)</t>
  </si>
  <si>
    <t>ESCOLA CEIMAR (Maracajaú - RN)</t>
  </si>
  <si>
    <t>CRECHE PARAÍSO (Atibaia - SP)</t>
  </si>
  <si>
    <t>MG-TRIÂNG. E ALTO PARANAIBA</t>
  </si>
  <si>
    <t>INDIVIDUAL</t>
  </si>
  <si>
    <t>RO-PORTO VELHO</t>
  </si>
  <si>
    <t xml:space="preserve">   TOTAL DA CAMPANHA DE 2021</t>
  </si>
  <si>
    <t>FUNCIONÁRIOS DEPTOS. SNI/BR</t>
  </si>
  <si>
    <t>CAMPANHA PRÓ-NATAL 2021 - RESUMO DAS ARRECADAÇÕES</t>
  </si>
  <si>
    <t>SP-ARARAQUARA 1 (S.José Rio Preto)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</si>
</sst>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dd\-mmm\-yy_)"/>
    <numFmt numFmtId="167" formatCode="#,##0.00000_);\(#,##0.00000\)"/>
    <numFmt numFmtId="168" formatCode="#,##0.00_ ;\-#,##0.00\ "/>
  </numFmts>
  <fonts count="46" x14ac:knownFonts="1">
    <font>
      <sz val="12"/>
      <name val="Helv"/>
    </font>
    <font>
      <sz val="10"/>
      <name val="Arial"/>
      <family val="2"/>
    </font>
    <font>
      <sz val="12"/>
      <name val="Tms Rmn"/>
    </font>
    <font>
      <b/>
      <sz val="12"/>
      <name val="Tms Rmn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Helv"/>
    </font>
    <font>
      <b/>
      <sz val="12"/>
      <name val="Tahoma"/>
      <family val="2"/>
    </font>
    <font>
      <sz val="12"/>
      <name val="Tahoma"/>
      <family val="2"/>
    </font>
    <font>
      <b/>
      <sz val="8"/>
      <name val="Arial Narrow"/>
      <family val="2"/>
    </font>
    <font>
      <sz val="10"/>
      <name val="Helv"/>
    </font>
    <font>
      <b/>
      <sz val="12"/>
      <name val="Arial"/>
      <family val="2"/>
    </font>
    <font>
      <sz val="12"/>
      <color rgb="FF0070C0"/>
      <name val="Verdana"/>
      <family val="2"/>
    </font>
    <font>
      <b/>
      <sz val="10"/>
      <color rgb="FF0070C0"/>
      <name val="Verdana"/>
      <family val="2"/>
    </font>
    <font>
      <b/>
      <sz val="12"/>
      <color rgb="FF0070C0"/>
      <name val="Verdana"/>
      <family val="2"/>
    </font>
    <font>
      <sz val="12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Helv"/>
    </font>
    <font>
      <sz val="12"/>
      <color rgb="FFFF0000"/>
      <name val="Arial"/>
      <family val="2"/>
    </font>
    <font>
      <b/>
      <sz val="12"/>
      <color rgb="FF0070C0"/>
      <name val="Tahoma"/>
      <family val="2"/>
    </font>
    <font>
      <sz val="12"/>
      <color rgb="FF0070C0"/>
      <name val="Tahoma"/>
      <family val="2"/>
    </font>
    <font>
      <b/>
      <sz val="8"/>
      <color rgb="FF0070C0"/>
      <name val="Arial"/>
      <family val="2"/>
    </font>
    <font>
      <b/>
      <sz val="14"/>
      <color rgb="FF0070C0"/>
      <name val="Verdana"/>
      <family val="2"/>
    </font>
    <font>
      <sz val="12"/>
      <color rgb="FF0070C0"/>
      <name val="Helv"/>
    </font>
    <font>
      <b/>
      <sz val="10"/>
      <name val="Helv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rgb="FF0070C0"/>
      <name val="Cambria"/>
      <family val="1"/>
    </font>
    <font>
      <b/>
      <sz val="12"/>
      <color theme="4"/>
      <name val="Tahoma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sz val="12"/>
      <color theme="1" tint="4.9989318521683403E-2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">
    <xf numFmtId="37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9">
    <xf numFmtId="37" fontId="0" fillId="0" borderId="0" xfId="0"/>
    <xf numFmtId="37" fontId="0" fillId="0" borderId="0" xfId="0" applyAlignment="1">
      <alignment vertical="center"/>
    </xf>
    <xf numFmtId="37" fontId="0" fillId="0" borderId="0" xfId="0" applyAlignment="1">
      <alignment horizontal="center" vertical="center"/>
    </xf>
    <xf numFmtId="37" fontId="0" fillId="0" borderId="0" xfId="0" applyBorder="1" applyAlignment="1">
      <alignment vertical="center"/>
    </xf>
    <xf numFmtId="37" fontId="5" fillId="0" borderId="0" xfId="0" applyFont="1" applyAlignment="1">
      <alignment vertical="center"/>
    </xf>
    <xf numFmtId="37" fontId="4" fillId="0" borderId="0" xfId="0" applyFont="1" applyAlignment="1">
      <alignment horizontal="center" vertical="center"/>
    </xf>
    <xf numFmtId="166" fontId="7" fillId="0" borderId="0" xfId="0" applyNumberFormat="1" applyFont="1" applyAlignment="1" applyProtection="1">
      <alignment horizontal="left" vertical="center"/>
    </xf>
    <xf numFmtId="37" fontId="12" fillId="0" borderId="0" xfId="0" applyFont="1" applyAlignment="1">
      <alignment vertical="center"/>
    </xf>
    <xf numFmtId="37" fontId="1" fillId="0" borderId="17" xfId="0" applyFont="1" applyBorder="1" applyAlignment="1">
      <alignment vertical="center"/>
    </xf>
    <xf numFmtId="37" fontId="1" fillId="0" borderId="17" xfId="0" applyFont="1" applyBorder="1" applyAlignment="1">
      <alignment horizontal="center" vertical="center"/>
    </xf>
    <xf numFmtId="37" fontId="1" fillId="0" borderId="17" xfId="0" applyFont="1" applyBorder="1" applyAlignment="1">
      <alignment horizontal="fill" vertical="center"/>
    </xf>
    <xf numFmtId="37" fontId="29" fillId="0" borderId="17" xfId="0" applyFont="1" applyFill="1" applyBorder="1" applyAlignment="1">
      <alignment vertical="center"/>
    </xf>
    <xf numFmtId="37" fontId="1" fillId="0" borderId="18" xfId="0" applyFont="1" applyBorder="1" applyAlignment="1">
      <alignment horizontal="center" vertical="center"/>
    </xf>
    <xf numFmtId="37" fontId="1" fillId="0" borderId="17" xfId="0" applyFont="1" applyBorder="1" applyAlignment="1">
      <alignment vertical="center" wrapText="1"/>
    </xf>
    <xf numFmtId="37" fontId="14" fillId="0" borderId="19" xfId="0" applyFont="1" applyBorder="1" applyAlignment="1">
      <alignment horizontal="center" vertical="center"/>
    </xf>
    <xf numFmtId="37" fontId="1" fillId="2" borderId="17" xfId="0" applyFont="1" applyFill="1" applyBorder="1" applyAlignment="1">
      <alignment horizontal="center" vertical="center"/>
    </xf>
    <xf numFmtId="37" fontId="14" fillId="2" borderId="19" xfId="0" applyFont="1" applyFill="1" applyBorder="1" applyAlignment="1">
      <alignment horizontal="center" vertical="center"/>
    </xf>
    <xf numFmtId="37" fontId="14" fillId="0" borderId="14" xfId="0" applyFont="1" applyBorder="1" applyAlignment="1">
      <alignment horizontal="center" vertical="center"/>
    </xf>
    <xf numFmtId="37" fontId="1" fillId="2" borderId="17" xfId="0" applyFont="1" applyFill="1" applyBorder="1" applyAlignment="1">
      <alignment vertical="center"/>
    </xf>
    <xf numFmtId="168" fontId="12" fillId="0" borderId="17" xfId="0" applyNumberFormat="1" applyFont="1" applyBorder="1" applyAlignment="1">
      <alignment vertical="center"/>
    </xf>
    <xf numFmtId="37" fontId="14" fillId="0" borderId="17" xfId="0" applyNumberFormat="1" applyFont="1" applyBorder="1" applyAlignment="1" applyProtection="1">
      <alignment horizontal="center" vertical="center"/>
    </xf>
    <xf numFmtId="37" fontId="1" fillId="0" borderId="17" xfId="0" applyNumberFormat="1" applyFont="1" applyBorder="1" applyAlignment="1" applyProtection="1">
      <alignment horizontal="center" vertical="center"/>
    </xf>
    <xf numFmtId="37" fontId="1" fillId="0" borderId="17" xfId="0" applyNumberFormat="1" applyFont="1" applyBorder="1" applyAlignment="1" applyProtection="1">
      <alignment vertical="center"/>
    </xf>
    <xf numFmtId="37" fontId="16" fillId="0" borderId="0" xfId="0" applyFont="1" applyAlignment="1">
      <alignment horizontal="center" vertical="center"/>
    </xf>
    <xf numFmtId="37" fontId="0" fillId="0" borderId="0" xfId="0" applyFont="1" applyAlignment="1">
      <alignment horizontal="center" vertical="center"/>
    </xf>
    <xf numFmtId="37" fontId="8" fillId="0" borderId="0" xfId="0" applyFont="1" applyAlignment="1">
      <alignment vertical="center"/>
    </xf>
    <xf numFmtId="37" fontId="6" fillId="0" borderId="0" xfId="0" applyFont="1" applyAlignment="1">
      <alignment horizontal="center" vertical="center"/>
    </xf>
    <xf numFmtId="37" fontId="6" fillId="0" borderId="0" xfId="0" applyFont="1" applyAlignment="1">
      <alignment vertical="center"/>
    </xf>
    <xf numFmtId="37" fontId="17" fillId="0" borderId="0" xfId="0" applyFont="1" applyAlignment="1">
      <alignment horizontal="center" vertical="center"/>
    </xf>
    <xf numFmtId="37" fontId="16" fillId="0" borderId="0" xfId="0" applyFont="1" applyBorder="1" applyAlignment="1">
      <alignment horizontal="left" vertical="center"/>
    </xf>
    <xf numFmtId="37" fontId="11" fillId="0" borderId="0" xfId="0" applyFont="1" applyAlignment="1">
      <alignment horizontal="center" vertical="center"/>
    </xf>
    <xf numFmtId="37" fontId="19" fillId="0" borderId="0" xfId="0" applyFont="1" applyAlignment="1">
      <alignment horizontal="center" vertical="center"/>
    </xf>
    <xf numFmtId="37" fontId="13" fillId="0" borderId="18" xfId="0" applyFont="1" applyBorder="1" applyAlignment="1">
      <alignment horizontal="center" vertical="center"/>
    </xf>
    <xf numFmtId="37" fontId="13" fillId="0" borderId="36" xfId="0" applyFont="1" applyBorder="1" applyAlignment="1">
      <alignment horizontal="center" vertical="center"/>
    </xf>
    <xf numFmtId="37" fontId="34" fillId="0" borderId="25" xfId="0" applyFont="1" applyBorder="1" applyAlignment="1">
      <alignment horizontal="center" vertical="center"/>
    </xf>
    <xf numFmtId="37" fontId="25" fillId="0" borderId="14" xfId="0" applyFont="1" applyBorder="1" applyAlignment="1">
      <alignment vertical="center"/>
    </xf>
    <xf numFmtId="37" fontId="21" fillId="0" borderId="14" xfId="0" applyFont="1" applyBorder="1" applyAlignment="1">
      <alignment horizontal="center" vertical="center"/>
    </xf>
    <xf numFmtId="37" fontId="21" fillId="0" borderId="18" xfId="0" applyFont="1" applyBorder="1" applyAlignment="1">
      <alignment horizontal="center" vertical="center"/>
    </xf>
    <xf numFmtId="37" fontId="14" fillId="0" borderId="26" xfId="0" applyFont="1" applyBorder="1" applyAlignment="1">
      <alignment horizontal="center" vertical="center"/>
    </xf>
    <xf numFmtId="37" fontId="13" fillId="0" borderId="6" xfId="0" applyFont="1" applyBorder="1" applyAlignment="1">
      <alignment horizontal="center" vertical="center"/>
    </xf>
    <xf numFmtId="37" fontId="13" fillId="0" borderId="42" xfId="0" applyFont="1" applyBorder="1" applyAlignment="1">
      <alignment horizontal="center" vertical="center"/>
    </xf>
    <xf numFmtId="37" fontId="13" fillId="0" borderId="43" xfId="0" applyFont="1" applyBorder="1" applyAlignment="1">
      <alignment horizontal="center" vertical="center"/>
    </xf>
    <xf numFmtId="37" fontId="13" fillId="0" borderId="44" xfId="0" applyFont="1" applyBorder="1" applyAlignment="1">
      <alignment horizontal="center" vertical="center"/>
    </xf>
    <xf numFmtId="37" fontId="13" fillId="0" borderId="37" xfId="0" applyFont="1" applyBorder="1" applyAlignment="1">
      <alignment horizontal="center" vertical="center"/>
    </xf>
    <xf numFmtId="37" fontId="34" fillId="0" borderId="45" xfId="0" applyFont="1" applyBorder="1" applyAlignment="1">
      <alignment horizontal="center" vertical="center"/>
    </xf>
    <xf numFmtId="37" fontId="25" fillId="0" borderId="26" xfId="0" applyFont="1" applyBorder="1" applyAlignment="1">
      <alignment vertical="center"/>
    </xf>
    <xf numFmtId="37" fontId="21" fillId="0" borderId="26" xfId="0" applyFont="1" applyBorder="1" applyAlignment="1">
      <alignment horizontal="center" vertical="center"/>
    </xf>
    <xf numFmtId="37" fontId="21" fillId="0" borderId="6" xfId="0" applyFont="1" applyBorder="1" applyAlignment="1">
      <alignment horizontal="center" vertical="center"/>
    </xf>
    <xf numFmtId="39" fontId="12" fillId="0" borderId="17" xfId="0" applyNumberFormat="1" applyFont="1" applyBorder="1" applyAlignment="1">
      <alignment vertical="center"/>
    </xf>
    <xf numFmtId="37" fontId="26" fillId="0" borderId="17" xfId="0" applyNumberFormat="1" applyFont="1" applyBorder="1" applyAlignment="1" applyProtection="1">
      <alignment vertical="center"/>
    </xf>
    <xf numFmtId="39" fontId="12" fillId="0" borderId="6" xfId="0" applyNumberFormat="1" applyFont="1" applyBorder="1" applyAlignment="1">
      <alignment vertical="center"/>
    </xf>
    <xf numFmtId="37" fontId="0" fillId="0" borderId="0" xfId="0" applyFont="1" applyAlignment="1">
      <alignment vertical="center"/>
    </xf>
    <xf numFmtId="37" fontId="1" fillId="2" borderId="17" xfId="0" applyNumberFormat="1" applyFont="1" applyFill="1" applyBorder="1" applyAlignment="1" applyProtection="1">
      <alignment horizontal="center" vertical="center"/>
    </xf>
    <xf numFmtId="39" fontId="12" fillId="2" borderId="17" xfId="0" applyNumberFormat="1" applyFont="1" applyFill="1" applyBorder="1" applyAlignment="1">
      <alignment vertical="center"/>
    </xf>
    <xf numFmtId="37" fontId="26" fillId="0" borderId="17" xfId="0" applyNumberFormat="1" applyFont="1" applyFill="1" applyBorder="1" applyAlignment="1" applyProtection="1">
      <alignment vertical="center"/>
    </xf>
    <xf numFmtId="39" fontId="12" fillId="0" borderId="17" xfId="0" applyNumberFormat="1" applyFont="1" applyFill="1" applyBorder="1" applyAlignment="1">
      <alignment vertical="center"/>
    </xf>
    <xf numFmtId="39" fontId="12" fillId="0" borderId="17" xfId="0" applyNumberFormat="1" applyFont="1" applyBorder="1" applyAlignment="1">
      <alignment horizontal="right" vertical="center"/>
    </xf>
    <xf numFmtId="39" fontId="12" fillId="2" borderId="17" xfId="0" applyNumberFormat="1" applyFont="1" applyFill="1" applyBorder="1" applyAlignment="1">
      <alignment horizontal="right" vertical="center"/>
    </xf>
    <xf numFmtId="37" fontId="1" fillId="0" borderId="17" xfId="0" applyNumberFormat="1" applyFont="1" applyFill="1" applyBorder="1" applyAlignment="1" applyProtection="1">
      <alignment horizontal="center" vertical="center"/>
    </xf>
    <xf numFmtId="37" fontId="26" fillId="2" borderId="17" xfId="0" applyNumberFormat="1" applyFont="1" applyFill="1" applyBorder="1" applyAlignment="1" applyProtection="1">
      <alignment vertical="center"/>
    </xf>
    <xf numFmtId="39" fontId="12" fillId="0" borderId="17" xfId="0" applyNumberFormat="1" applyFont="1" applyFill="1" applyBorder="1" applyAlignment="1">
      <alignment horizontal="right" vertical="center"/>
    </xf>
    <xf numFmtId="37" fontId="26" fillId="0" borderId="6" xfId="0" applyNumberFormat="1" applyFont="1" applyBorder="1" applyAlignment="1" applyProtection="1">
      <alignment vertical="center"/>
    </xf>
    <xf numFmtId="39" fontId="31" fillId="0" borderId="17" xfId="0" applyNumberFormat="1" applyFont="1" applyBorder="1" applyAlignment="1">
      <alignment vertical="center"/>
    </xf>
    <xf numFmtId="37" fontId="1" fillId="0" borderId="17" xfId="0" applyFont="1" applyFill="1" applyBorder="1" applyAlignment="1">
      <alignment horizontal="center" vertical="center"/>
    </xf>
    <xf numFmtId="37" fontId="14" fillId="2" borderId="17" xfId="0" applyNumberFormat="1" applyFont="1" applyFill="1" applyBorder="1" applyAlignment="1" applyProtection="1">
      <alignment horizontal="center" vertical="center"/>
    </xf>
    <xf numFmtId="165" fontId="16" fillId="0" borderId="17" xfId="3" applyFont="1" applyBorder="1" applyAlignment="1">
      <alignment vertical="center"/>
    </xf>
    <xf numFmtId="37" fontId="28" fillId="0" borderId="0" xfId="0" applyFont="1" applyBorder="1" applyAlignment="1">
      <alignment vertical="center"/>
    </xf>
    <xf numFmtId="37" fontId="1" fillId="0" borderId="0" xfId="0" applyFont="1" applyBorder="1" applyAlignment="1">
      <alignment vertical="center"/>
    </xf>
    <xf numFmtId="37" fontId="1" fillId="0" borderId="0" xfId="0" applyFont="1" applyBorder="1" applyAlignment="1">
      <alignment horizontal="center" vertical="center"/>
    </xf>
    <xf numFmtId="37" fontId="14" fillId="0" borderId="0" xfId="0" applyFont="1" applyBorder="1" applyAlignment="1">
      <alignment horizontal="center" vertical="center"/>
    </xf>
    <xf numFmtId="37" fontId="10" fillId="0" borderId="0" xfId="0" applyNumberFormat="1" applyFont="1" applyBorder="1" applyAlignment="1" applyProtection="1">
      <alignment horizontal="center" vertical="center"/>
    </xf>
    <xf numFmtId="43" fontId="14" fillId="0" borderId="0" xfId="2" applyNumberFormat="1" applyFont="1" applyBorder="1" applyAlignment="1" applyProtection="1">
      <alignment vertical="center"/>
    </xf>
    <xf numFmtId="37" fontId="9" fillId="0" borderId="0" xfId="0" applyNumberFormat="1" applyFont="1" applyBorder="1" applyAlignment="1" applyProtection="1">
      <alignment vertical="center"/>
    </xf>
    <xf numFmtId="39" fontId="12" fillId="0" borderId="0" xfId="0" applyNumberFormat="1" applyFont="1" applyBorder="1" applyAlignment="1" applyProtection="1">
      <alignment vertical="center"/>
    </xf>
    <xf numFmtId="39" fontId="3" fillId="0" borderId="0" xfId="0" applyNumberFormat="1" applyFont="1" applyAlignment="1" applyProtection="1">
      <alignment vertical="center"/>
    </xf>
    <xf numFmtId="39" fontId="10" fillId="0" borderId="0" xfId="0" applyNumberFormat="1" applyFont="1" applyBorder="1" applyAlignment="1" applyProtection="1">
      <alignment vertical="center"/>
    </xf>
    <xf numFmtId="164" fontId="18" fillId="0" borderId="0" xfId="1" applyFont="1" applyBorder="1" applyAlignment="1" applyProtection="1">
      <alignment horizontal="center" vertical="center"/>
    </xf>
    <xf numFmtId="10" fontId="0" fillId="0" borderId="0" xfId="2" applyNumberFormat="1" applyFont="1" applyBorder="1" applyAlignment="1" applyProtection="1">
      <alignment vertical="center"/>
    </xf>
    <xf numFmtId="37" fontId="2" fillId="0" borderId="0" xfId="0" applyFont="1" applyBorder="1" applyAlignment="1">
      <alignment vertical="center"/>
    </xf>
    <xf numFmtId="37" fontId="22" fillId="0" borderId="0" xfId="0" applyFont="1" applyAlignment="1">
      <alignment vertical="center"/>
    </xf>
    <xf numFmtId="37" fontId="24" fillId="0" borderId="0" xfId="0" applyFont="1" applyAlignment="1">
      <alignment horizontal="center" vertical="center"/>
    </xf>
    <xf numFmtId="37" fontId="22" fillId="0" borderId="0" xfId="0" applyFont="1" applyAlignment="1">
      <alignment horizontal="center" vertical="center"/>
    </xf>
    <xf numFmtId="37" fontId="22" fillId="0" borderId="0" xfId="0" applyFont="1" applyBorder="1" applyAlignment="1">
      <alignment vertical="center"/>
    </xf>
    <xf numFmtId="37" fontId="33" fillId="0" borderId="0" xfId="0" applyNumberFormat="1" applyFont="1" applyBorder="1" applyAlignment="1" applyProtection="1">
      <alignment horizontal="center" vertical="center"/>
    </xf>
    <xf numFmtId="37" fontId="22" fillId="0" borderId="0" xfId="0" applyFont="1" applyBorder="1" applyAlignment="1">
      <alignment horizontal="center" vertical="center"/>
    </xf>
    <xf numFmtId="37" fontId="23" fillId="0" borderId="1" xfId="0" applyFont="1" applyBorder="1" applyAlignment="1">
      <alignment horizontal="center" vertical="center"/>
    </xf>
    <xf numFmtId="37" fontId="32" fillId="0" borderId="27" xfId="0" applyNumberFormat="1" applyFont="1" applyBorder="1" applyAlignment="1" applyProtection="1">
      <alignment horizontal="center" vertical="center"/>
    </xf>
    <xf numFmtId="37" fontId="23" fillId="0" borderId="2" xfId="0" applyFont="1" applyBorder="1" applyAlignment="1">
      <alignment horizontal="center" vertical="center"/>
    </xf>
    <xf numFmtId="37" fontId="32" fillId="0" borderId="28" xfId="0" applyNumberFormat="1" applyFont="1" applyBorder="1" applyAlignment="1" applyProtection="1">
      <alignment horizontal="center" vertical="center"/>
    </xf>
    <xf numFmtId="37" fontId="22" fillId="0" borderId="1" xfId="0" applyFont="1" applyBorder="1" applyAlignment="1">
      <alignment vertical="center"/>
    </xf>
    <xf numFmtId="37" fontId="22" fillId="0" borderId="3" xfId="0" applyFont="1" applyBorder="1" applyAlignment="1">
      <alignment vertical="center"/>
    </xf>
    <xf numFmtId="37" fontId="24" fillId="0" borderId="3" xfId="0" applyFont="1" applyBorder="1" applyAlignment="1">
      <alignment horizontal="center" vertical="center"/>
    </xf>
    <xf numFmtId="37" fontId="22" fillId="0" borderId="3" xfId="0" applyFont="1" applyBorder="1" applyAlignment="1">
      <alignment horizontal="center" vertical="center"/>
    </xf>
    <xf numFmtId="37" fontId="22" fillId="0" borderId="20" xfId="0" applyFont="1" applyBorder="1" applyAlignment="1">
      <alignment horizontal="center" vertical="center"/>
    </xf>
    <xf numFmtId="37" fontId="33" fillId="0" borderId="27" xfId="0" applyNumberFormat="1" applyFont="1" applyBorder="1" applyAlignment="1" applyProtection="1">
      <alignment horizontal="center" vertical="center"/>
    </xf>
    <xf numFmtId="37" fontId="22" fillId="0" borderId="4" xfId="0" applyFont="1" applyBorder="1" applyAlignment="1">
      <alignment vertical="center"/>
    </xf>
    <xf numFmtId="37" fontId="22" fillId="0" borderId="5" xfId="0" applyFont="1" applyBorder="1" applyAlignment="1">
      <alignment vertical="center"/>
    </xf>
    <xf numFmtId="37" fontId="24" fillId="0" borderId="5" xfId="0" applyFont="1" applyBorder="1" applyAlignment="1">
      <alignment horizontal="center" vertical="center"/>
    </xf>
    <xf numFmtId="37" fontId="22" fillId="0" borderId="5" xfId="0" applyFont="1" applyBorder="1" applyAlignment="1">
      <alignment horizontal="center" vertical="center"/>
    </xf>
    <xf numFmtId="37" fontId="22" fillId="0" borderId="9" xfId="0" applyFont="1" applyBorder="1" applyAlignment="1">
      <alignment horizontal="center" vertical="center"/>
    </xf>
    <xf numFmtId="39" fontId="22" fillId="0" borderId="6" xfId="0" applyNumberFormat="1" applyFont="1" applyBorder="1" applyAlignment="1">
      <alignment vertical="center"/>
    </xf>
    <xf numFmtId="39" fontId="22" fillId="0" borderId="29" xfId="0" applyNumberFormat="1" applyFont="1" applyBorder="1" applyAlignment="1">
      <alignment horizontal="center" vertical="center"/>
    </xf>
    <xf numFmtId="37" fontId="22" fillId="0" borderId="7" xfId="0" applyFont="1" applyBorder="1" applyAlignment="1">
      <alignment vertical="center"/>
    </xf>
    <xf numFmtId="37" fontId="24" fillId="0" borderId="0" xfId="0" applyFont="1" applyBorder="1" applyAlignment="1">
      <alignment horizontal="center" vertical="center"/>
    </xf>
    <xf numFmtId="37" fontId="22" fillId="0" borderId="8" xfId="0" applyFont="1" applyBorder="1" applyAlignment="1">
      <alignment horizontal="center" vertical="center"/>
    </xf>
    <xf numFmtId="39" fontId="22" fillId="0" borderId="8" xfId="0" applyNumberFormat="1" applyFont="1" applyBorder="1" applyAlignment="1">
      <alignment vertical="center"/>
    </xf>
    <xf numFmtId="39" fontId="22" fillId="0" borderId="30" xfId="0" applyNumberFormat="1" applyFont="1" applyBorder="1" applyAlignment="1">
      <alignment horizontal="center" vertical="center"/>
    </xf>
    <xf numFmtId="39" fontId="22" fillId="0" borderId="9" xfId="0" applyNumberFormat="1" applyFont="1" applyBorder="1" applyAlignment="1">
      <alignment vertical="center"/>
    </xf>
    <xf numFmtId="39" fontId="22" fillId="0" borderId="31" xfId="0" applyNumberFormat="1" applyFont="1" applyBorder="1" applyAlignment="1">
      <alignment horizontal="center" vertical="center"/>
    </xf>
    <xf numFmtId="37" fontId="22" fillId="0" borderId="4" xfId="0" applyFont="1" applyBorder="1" applyAlignment="1">
      <alignment horizontal="left" vertical="center"/>
    </xf>
    <xf numFmtId="39" fontId="22" fillId="0" borderId="9" xfId="0" applyNumberFormat="1" applyFont="1" applyBorder="1" applyAlignment="1" applyProtection="1">
      <alignment horizontal="center" vertical="center"/>
    </xf>
    <xf numFmtId="39" fontId="22" fillId="0" borderId="9" xfId="0" applyNumberFormat="1" applyFont="1" applyBorder="1" applyAlignment="1" applyProtection="1">
      <alignment vertical="center"/>
    </xf>
    <xf numFmtId="39" fontId="22" fillId="0" borderId="32" xfId="0" applyNumberFormat="1" applyFont="1" applyBorder="1" applyAlignment="1">
      <alignment horizontal="center" vertical="center"/>
    </xf>
    <xf numFmtId="39" fontId="22" fillId="0" borderId="33" xfId="0" applyNumberFormat="1" applyFont="1" applyBorder="1" applyAlignment="1">
      <alignment horizontal="center" vertical="center"/>
    </xf>
    <xf numFmtId="37" fontId="24" fillId="0" borderId="5" xfId="0" applyFont="1" applyBorder="1" applyAlignment="1">
      <alignment vertical="center"/>
    </xf>
    <xf numFmtId="37" fontId="24" fillId="0" borderId="9" xfId="0" applyFont="1" applyBorder="1" applyAlignment="1">
      <alignment horizontal="center" vertical="center"/>
    </xf>
    <xf numFmtId="39" fontId="24" fillId="0" borderId="10" xfId="0" applyNumberFormat="1" applyFont="1" applyBorder="1" applyAlignment="1">
      <alignment vertical="center"/>
    </xf>
    <xf numFmtId="39" fontId="24" fillId="0" borderId="32" xfId="0" applyNumberFormat="1" applyFont="1" applyBorder="1" applyAlignment="1">
      <alignment horizontal="center" vertical="center"/>
    </xf>
    <xf numFmtId="168" fontId="0" fillId="0" borderId="0" xfId="0" applyNumberFormat="1" applyBorder="1" applyAlignment="1">
      <alignment vertical="center"/>
    </xf>
    <xf numFmtId="37" fontId="22" fillId="0" borderId="21" xfId="0" applyFont="1" applyBorder="1" applyAlignment="1">
      <alignment horizontal="center" vertical="center"/>
    </xf>
    <xf numFmtId="167" fontId="22" fillId="0" borderId="11" xfId="0" applyNumberFormat="1" applyFont="1" applyBorder="1" applyAlignment="1">
      <alignment vertical="center"/>
    </xf>
    <xf numFmtId="37" fontId="22" fillId="0" borderId="12" xfId="0" applyFont="1" applyBorder="1" applyAlignment="1">
      <alignment vertical="center"/>
    </xf>
    <xf numFmtId="37" fontId="22" fillId="0" borderId="13" xfId="0" applyFont="1" applyBorder="1" applyAlignment="1">
      <alignment vertical="center"/>
    </xf>
    <xf numFmtId="37" fontId="24" fillId="0" borderId="13" xfId="0" applyFont="1" applyBorder="1" applyAlignment="1">
      <alignment horizontal="center" vertical="center"/>
    </xf>
    <xf numFmtId="37" fontId="22" fillId="0" borderId="13" xfId="0" applyFont="1" applyBorder="1" applyAlignment="1">
      <alignment horizontal="center" vertical="center"/>
    </xf>
    <xf numFmtId="37" fontId="22" fillId="0" borderId="22" xfId="0" applyFont="1" applyBorder="1" applyAlignment="1">
      <alignment horizontal="center" vertical="center"/>
    </xf>
    <xf numFmtId="39" fontId="22" fillId="0" borderId="13" xfId="0" applyNumberFormat="1" applyFont="1" applyBorder="1" applyAlignment="1">
      <alignment vertical="center"/>
    </xf>
    <xf numFmtId="39" fontId="22" fillId="0" borderId="34" xfId="0" applyNumberFormat="1" applyFont="1" applyBorder="1" applyAlignment="1">
      <alignment horizontal="center" vertical="center"/>
    </xf>
    <xf numFmtId="37" fontId="22" fillId="0" borderId="23" xfId="0" applyFont="1" applyBorder="1" applyAlignment="1">
      <alignment horizontal="center" vertical="center"/>
    </xf>
    <xf numFmtId="39" fontId="22" fillId="0" borderId="14" xfId="0" applyNumberFormat="1" applyFont="1" applyBorder="1" applyAlignment="1">
      <alignment vertical="center"/>
    </xf>
    <xf numFmtId="39" fontId="22" fillId="0" borderId="35" xfId="0" applyNumberFormat="1" applyFont="1" applyBorder="1" applyAlignment="1">
      <alignment horizontal="center" vertical="center"/>
    </xf>
    <xf numFmtId="37" fontId="22" fillId="0" borderId="2" xfId="0" applyFont="1" applyBorder="1" applyAlignment="1">
      <alignment vertical="center"/>
    </xf>
    <xf numFmtId="37" fontId="22" fillId="0" borderId="15" xfId="0" applyFont="1" applyBorder="1" applyAlignment="1">
      <alignment vertical="center"/>
    </xf>
    <xf numFmtId="37" fontId="24" fillId="0" borderId="15" xfId="0" applyFont="1" applyBorder="1" applyAlignment="1">
      <alignment horizontal="center" vertical="center"/>
    </xf>
    <xf numFmtId="37" fontId="22" fillId="0" borderId="15" xfId="0" applyFont="1" applyBorder="1" applyAlignment="1">
      <alignment horizontal="center" vertical="center"/>
    </xf>
    <xf numFmtId="37" fontId="22" fillId="0" borderId="24" xfId="0" applyFont="1" applyBorder="1" applyAlignment="1">
      <alignment horizontal="center" vertical="center"/>
    </xf>
    <xf numFmtId="10" fontId="22" fillId="0" borderId="16" xfId="2" applyNumberFormat="1" applyFont="1" applyBorder="1" applyAlignment="1" applyProtection="1">
      <alignment vertical="center"/>
    </xf>
    <xf numFmtId="10" fontId="22" fillId="0" borderId="28" xfId="2" applyNumberFormat="1" applyFont="1" applyBorder="1" applyAlignment="1" applyProtection="1">
      <alignment horizontal="center" vertical="center"/>
    </xf>
    <xf numFmtId="37" fontId="20" fillId="0" borderId="0" xfId="0" applyFont="1" applyAlignment="1">
      <alignment vertical="center"/>
    </xf>
    <xf numFmtId="37" fontId="37" fillId="0" borderId="0" xfId="0" applyFont="1" applyAlignment="1">
      <alignment horizontal="center" vertical="center"/>
    </xf>
    <xf numFmtId="39" fontId="17" fillId="0" borderId="17" xfId="0" applyNumberFormat="1" applyFont="1" applyBorder="1" applyAlignment="1" applyProtection="1">
      <alignment vertical="center"/>
    </xf>
    <xf numFmtId="39" fontId="40" fillId="0" borderId="0" xfId="0" applyNumberFormat="1" applyFont="1" applyBorder="1" applyAlignment="1">
      <alignment horizontal="center" vertical="center"/>
    </xf>
    <xf numFmtId="37" fontId="10" fillId="0" borderId="39" xfId="0" applyNumberFormat="1" applyFont="1" applyBorder="1" applyAlignment="1" applyProtection="1">
      <alignment vertical="center"/>
    </xf>
    <xf numFmtId="37" fontId="1" fillId="0" borderId="18" xfId="0" applyFont="1" applyBorder="1" applyAlignment="1">
      <alignment vertical="center" wrapText="1"/>
    </xf>
    <xf numFmtId="37" fontId="14" fillId="0" borderId="18" xfId="0" applyNumberFormat="1" applyFont="1" applyBorder="1" applyAlignment="1" applyProtection="1">
      <alignment horizontal="center" vertical="center"/>
    </xf>
    <xf numFmtId="168" fontId="12" fillId="0" borderId="18" xfId="0" applyNumberFormat="1" applyFont="1" applyBorder="1" applyAlignment="1">
      <alignment horizontal="right" vertical="center"/>
    </xf>
    <xf numFmtId="37" fontId="15" fillId="2" borderId="17" xfId="0" applyNumberFormat="1" applyFont="1" applyFill="1" applyBorder="1" applyAlignment="1" applyProtection="1">
      <alignment horizontal="center" vertical="center"/>
    </xf>
    <xf numFmtId="39" fontId="25" fillId="0" borderId="17" xfId="0" applyNumberFormat="1" applyFont="1" applyBorder="1" applyAlignment="1" applyProtection="1">
      <alignment horizontal="right" vertical="center"/>
    </xf>
    <xf numFmtId="39" fontId="25" fillId="0" borderId="17" xfId="0" applyNumberFormat="1" applyFont="1" applyBorder="1" applyAlignment="1" applyProtection="1">
      <alignment vertical="center"/>
    </xf>
    <xf numFmtId="39" fontId="25" fillId="2" borderId="17" xfId="0" applyNumberFormat="1" applyFont="1" applyFill="1" applyBorder="1" applyAlignment="1" applyProtection="1">
      <alignment vertical="center"/>
    </xf>
    <xf numFmtId="39" fontId="25" fillId="0" borderId="17" xfId="0" applyNumberFormat="1" applyFont="1" applyFill="1" applyBorder="1" applyAlignment="1" applyProtection="1">
      <alignment vertical="center"/>
    </xf>
    <xf numFmtId="39" fontId="25" fillId="2" borderId="17" xfId="0" applyNumberFormat="1" applyFont="1" applyFill="1" applyBorder="1" applyAlignment="1" applyProtection="1">
      <alignment horizontal="right" vertical="center"/>
    </xf>
    <xf numFmtId="39" fontId="25" fillId="2" borderId="17" xfId="0" applyNumberFormat="1" applyFont="1" applyFill="1" applyBorder="1" applyAlignment="1" applyProtection="1"/>
    <xf numFmtId="39" fontId="25" fillId="0" borderId="17" xfId="0" applyNumberFormat="1" applyFont="1" applyFill="1" applyBorder="1" applyAlignment="1" applyProtection="1">
      <alignment horizontal="right" vertical="center"/>
    </xf>
    <xf numFmtId="39" fontId="25" fillId="0" borderId="6" xfId="0" applyNumberFormat="1" applyFont="1" applyBorder="1" applyAlignment="1" applyProtection="1">
      <alignment vertical="center"/>
    </xf>
    <xf numFmtId="39" fontId="25" fillId="0" borderId="17" xfId="0" applyNumberFormat="1" applyFont="1" applyBorder="1" applyAlignment="1">
      <alignment vertical="center"/>
    </xf>
    <xf numFmtId="39" fontId="25" fillId="2" borderId="17" xfId="2" applyNumberFormat="1" applyFont="1" applyFill="1" applyBorder="1" applyAlignment="1" applyProtection="1">
      <alignment horizontal="right" vertical="center"/>
    </xf>
    <xf numFmtId="39" fontId="25" fillId="0" borderId="18" xfId="0" applyNumberFormat="1" applyFont="1" applyBorder="1" applyAlignment="1">
      <alignment horizontal="right" vertical="center"/>
    </xf>
    <xf numFmtId="37" fontId="10" fillId="0" borderId="17" xfId="0" applyFont="1" applyFill="1" applyBorder="1" applyAlignment="1">
      <alignment vertical="center"/>
    </xf>
    <xf numFmtId="37" fontId="17" fillId="0" borderId="17" xfId="0" applyFont="1" applyBorder="1" applyAlignment="1">
      <alignment vertical="center"/>
    </xf>
    <xf numFmtId="39" fontId="41" fillId="0" borderId="17" xfId="0" applyNumberFormat="1" applyFont="1" applyBorder="1" applyAlignment="1" applyProtection="1">
      <alignment vertical="center"/>
    </xf>
    <xf numFmtId="37" fontId="10" fillId="0" borderId="17" xfId="0" applyFont="1" applyBorder="1" applyAlignment="1">
      <alignment horizontal="center" vertical="center"/>
    </xf>
    <xf numFmtId="168" fontId="12" fillId="0" borderId="17" xfId="0" applyNumberFormat="1" applyFont="1" applyBorder="1" applyAlignment="1">
      <alignment horizontal="right" vertical="center"/>
    </xf>
    <xf numFmtId="39" fontId="25" fillId="0" borderId="17" xfId="0" applyNumberFormat="1" applyFont="1" applyBorder="1" applyAlignment="1">
      <alignment horizontal="right" vertical="center"/>
    </xf>
    <xf numFmtId="37" fontId="1" fillId="2" borderId="17" xfId="0" applyFont="1" applyFill="1" applyBorder="1" applyAlignment="1">
      <alignment horizontal="left" vertical="top"/>
    </xf>
    <xf numFmtId="37" fontId="1" fillId="0" borderId="17" xfId="0" applyFont="1" applyBorder="1" applyAlignment="1">
      <alignment horizontal="left" vertical="center"/>
    </xf>
    <xf numFmtId="39" fontId="12" fillId="0" borderId="17" xfId="0" applyNumberFormat="1" applyFont="1" applyBorder="1" applyAlignment="1">
      <alignment horizontal="center" vertical="center"/>
    </xf>
    <xf numFmtId="37" fontId="42" fillId="0" borderId="17" xfId="0" applyFont="1" applyBorder="1" applyAlignment="1">
      <alignment vertical="center"/>
    </xf>
    <xf numFmtId="37" fontId="42" fillId="0" borderId="17" xfId="0" applyFont="1" applyBorder="1" applyAlignment="1">
      <alignment horizontal="center" vertical="center"/>
    </xf>
    <xf numFmtId="37" fontId="43" fillId="0" borderId="19" xfId="0" applyFont="1" applyBorder="1" applyAlignment="1">
      <alignment horizontal="center" vertical="center"/>
    </xf>
    <xf numFmtId="37" fontId="42" fillId="0" borderId="17" xfId="0" applyNumberFormat="1" applyFont="1" applyFill="1" applyBorder="1" applyAlignment="1" applyProtection="1">
      <alignment horizontal="center" vertical="center"/>
    </xf>
    <xf numFmtId="37" fontId="42" fillId="0" borderId="17" xfId="0" applyNumberFormat="1" applyFont="1" applyBorder="1" applyAlignment="1" applyProtection="1">
      <alignment horizontal="center" vertical="center"/>
    </xf>
    <xf numFmtId="39" fontId="44" fillId="0" borderId="17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49" fontId="0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Font="1" applyBorder="1" applyAlignment="1">
      <alignment vertical="center"/>
    </xf>
    <xf numFmtId="37" fontId="45" fillId="0" borderId="0" xfId="0" applyFont="1" applyAlignment="1">
      <alignment vertical="center"/>
    </xf>
    <xf numFmtId="39" fontId="44" fillId="0" borderId="17" xfId="0" applyNumberFormat="1" applyFont="1" applyBorder="1" applyAlignment="1">
      <alignment vertical="center"/>
    </xf>
    <xf numFmtId="37" fontId="42" fillId="2" borderId="17" xfId="0" applyFont="1" applyFill="1" applyBorder="1" applyAlignment="1">
      <alignment vertical="center"/>
    </xf>
    <xf numFmtId="37" fontId="42" fillId="2" borderId="17" xfId="0" applyFont="1" applyFill="1" applyBorder="1" applyAlignment="1">
      <alignment horizontal="center" vertical="center"/>
    </xf>
    <xf numFmtId="37" fontId="43" fillId="2" borderId="19" xfId="0" applyFont="1" applyFill="1" applyBorder="1" applyAlignment="1">
      <alignment horizontal="center" vertical="center"/>
    </xf>
    <xf numFmtId="37" fontId="42" fillId="2" borderId="17" xfId="0" applyNumberFormat="1" applyFont="1" applyFill="1" applyBorder="1" applyAlignment="1" applyProtection="1">
      <alignment horizontal="center" vertical="center"/>
    </xf>
    <xf numFmtId="39" fontId="44" fillId="2" borderId="17" xfId="0" applyNumberFormat="1" applyFont="1" applyFill="1" applyBorder="1" applyAlignment="1">
      <alignment horizontal="right" vertical="center"/>
    </xf>
    <xf numFmtId="49" fontId="30" fillId="0" borderId="0" xfId="0" applyNumberFormat="1" applyFont="1" applyBorder="1" applyAlignment="1">
      <alignment vertical="center"/>
    </xf>
    <xf numFmtId="37" fontId="27" fillId="2" borderId="17" xfId="0" applyNumberFormat="1" applyFont="1" applyFill="1" applyBorder="1" applyAlignment="1" applyProtection="1">
      <alignment vertical="center"/>
    </xf>
    <xf numFmtId="37" fontId="14" fillId="0" borderId="19" xfId="0" applyFont="1" applyFill="1" applyBorder="1" applyAlignment="1">
      <alignment horizontal="center" vertical="center"/>
    </xf>
    <xf numFmtId="37" fontId="1" fillId="0" borderId="17" xfId="0" applyNumberFormat="1" applyFont="1" applyFill="1" applyBorder="1" applyAlignment="1" applyProtection="1">
      <alignment vertical="center"/>
    </xf>
    <xf numFmtId="37" fontId="1" fillId="0" borderId="17" xfId="0" applyFont="1" applyFill="1" applyBorder="1" applyAlignment="1">
      <alignment vertical="center"/>
    </xf>
    <xf numFmtId="39" fontId="12" fillId="0" borderId="17" xfId="0" applyNumberFormat="1" applyFont="1" applyFill="1" applyBorder="1" applyAlignment="1" applyProtection="1">
      <alignment vertical="center"/>
    </xf>
    <xf numFmtId="37" fontId="1" fillId="0" borderId="17" xfId="0" applyFont="1" applyFill="1" applyBorder="1" applyAlignment="1">
      <alignment horizontal="fill" vertical="center"/>
    </xf>
    <xf numFmtId="37" fontId="1" fillId="0" borderId="38" xfId="0" applyFon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37" fontId="13" fillId="0" borderId="40" xfId="0" applyFont="1" applyBorder="1" applyAlignment="1">
      <alignment horizontal="center" vertical="center"/>
    </xf>
    <xf numFmtId="37" fontId="13" fillId="0" borderId="41" xfId="0" applyFont="1" applyBorder="1" applyAlignment="1">
      <alignment horizontal="center" vertical="center"/>
    </xf>
    <xf numFmtId="37" fontId="35" fillId="0" borderId="0" xfId="0" applyFont="1" applyAlignment="1">
      <alignment horizontal="right" vertical="center" wrapText="1"/>
    </xf>
    <xf numFmtId="37" fontId="36" fillId="0" borderId="0" xfId="0" applyFont="1" applyAlignment="1">
      <alignment horizontal="right" vertical="center" wrapText="1"/>
    </xf>
    <xf numFmtId="37" fontId="13" fillId="0" borderId="14" xfId="0" applyFont="1" applyBorder="1" applyAlignment="1">
      <alignment horizontal="center" vertical="center"/>
    </xf>
    <xf numFmtId="37" fontId="13" fillId="0" borderId="23" xfId="0" applyFont="1" applyBorder="1" applyAlignment="1">
      <alignment horizontal="center" vertical="center"/>
    </xf>
    <xf numFmtId="37" fontId="13" fillId="0" borderId="25" xfId="0" applyFont="1" applyBorder="1" applyAlignment="1">
      <alignment horizontal="center" vertical="center"/>
    </xf>
    <xf numFmtId="37" fontId="13" fillId="0" borderId="26" xfId="0" applyFont="1" applyBorder="1" applyAlignment="1">
      <alignment horizontal="center" vertical="center"/>
    </xf>
    <xf numFmtId="37" fontId="13" fillId="0" borderId="13" xfId="0" applyFont="1" applyBorder="1" applyAlignment="1">
      <alignment horizontal="center" vertical="center"/>
    </xf>
    <xf numFmtId="37" fontId="13" fillId="0" borderId="22" xfId="0" applyFont="1" applyBorder="1" applyAlignment="1">
      <alignment horizontal="center" vertic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7"/>
  <sheetViews>
    <sheetView tabSelected="1" topLeftCell="A100" zoomScale="85" zoomScaleNormal="85" workbookViewId="0">
      <selection activeCell="B109" sqref="B109"/>
    </sheetView>
  </sheetViews>
  <sheetFormatPr defaultRowHeight="12.75" x14ac:dyDescent="0.25"/>
  <cols>
    <col min="1" max="1" width="1.6640625" style="138" customWidth="1"/>
    <col min="2" max="2" width="27.33203125" style="138" customWidth="1"/>
    <col min="3" max="3" width="5.77734375" style="138" customWidth="1"/>
    <col min="4" max="4" width="2.33203125" style="138" customWidth="1"/>
    <col min="5" max="5" width="5.77734375" style="138" customWidth="1"/>
    <col min="6" max="6" width="7.5546875" style="139" customWidth="1"/>
    <col min="7" max="7" width="8.109375" style="138" customWidth="1"/>
    <col min="8" max="8" width="10.44140625" style="138" customWidth="1"/>
    <col min="9" max="9" width="9.109375" style="138" customWidth="1"/>
    <col min="10" max="10" width="8.6640625" style="138" customWidth="1"/>
    <col min="11" max="11" width="15.88671875" style="138" customWidth="1"/>
    <col min="12" max="12" width="15.6640625" style="138" bestFit="1" customWidth="1"/>
    <col min="13" max="13" width="2.33203125" style="138" customWidth="1"/>
    <col min="14" max="14" width="12.6640625" style="138" customWidth="1"/>
    <col min="15" max="15" width="13.109375" style="138" customWidth="1"/>
    <col min="16" max="16" width="11.88671875" style="179" customWidth="1"/>
    <col min="17" max="18" width="9.77734375" style="138" customWidth="1"/>
    <col min="19" max="16384" width="8.88671875" style="138"/>
  </cols>
  <sheetData>
    <row r="1" spans="1:25" s="1" customFormat="1" ht="15.75" x14ac:dyDescent="0.25">
      <c r="F1" s="23"/>
      <c r="G1" s="2"/>
      <c r="H1" s="2"/>
      <c r="I1" s="2"/>
      <c r="J1" s="2"/>
      <c r="L1" s="24"/>
      <c r="P1" s="173"/>
    </row>
    <row r="2" spans="1:25" s="1" customFormat="1" ht="18" x14ac:dyDescent="0.25">
      <c r="B2" s="3"/>
      <c r="C2" s="25" t="s">
        <v>122</v>
      </c>
      <c r="E2" s="4"/>
      <c r="F2" s="5"/>
      <c r="G2" s="5"/>
      <c r="H2" s="5"/>
      <c r="I2" s="5"/>
      <c r="J2" s="26"/>
      <c r="K2" s="27"/>
      <c r="L2" s="28" t="s">
        <v>4</v>
      </c>
      <c r="P2" s="173"/>
    </row>
    <row r="3" spans="1:25" s="1" customFormat="1" ht="18" x14ac:dyDescent="0.25">
      <c r="B3" s="29"/>
      <c r="C3" s="25"/>
      <c r="E3" s="4"/>
      <c r="F3" s="5"/>
      <c r="G3" s="5"/>
      <c r="H3" s="5"/>
      <c r="I3" s="5"/>
      <c r="J3" s="26"/>
      <c r="K3" s="27"/>
      <c r="L3" s="28"/>
      <c r="O3" s="1" t="s">
        <v>4</v>
      </c>
      <c r="P3" s="173"/>
    </row>
    <row r="4" spans="1:25" s="1" customFormat="1" ht="15.75" customHeight="1" x14ac:dyDescent="0.25">
      <c r="B4" s="6">
        <f ca="1">NOW()</f>
        <v>44727.409089699075</v>
      </c>
      <c r="F4" s="23"/>
      <c r="G4" s="2"/>
      <c r="H4" s="30" t="s">
        <v>4</v>
      </c>
      <c r="I4" s="2"/>
      <c r="J4" s="2"/>
      <c r="L4" s="31" t="s">
        <v>107</v>
      </c>
      <c r="P4" s="173"/>
    </row>
    <row r="5" spans="1:25" s="1" customFormat="1" ht="15.75" x14ac:dyDescent="0.25">
      <c r="A5" s="7"/>
      <c r="B5" s="17" t="s">
        <v>1</v>
      </c>
      <c r="C5" s="203" t="s">
        <v>121</v>
      </c>
      <c r="D5" s="204"/>
      <c r="E5" s="205"/>
      <c r="F5" s="32" t="s">
        <v>0</v>
      </c>
      <c r="G5" s="199" t="s">
        <v>108</v>
      </c>
      <c r="H5" s="199"/>
      <c r="I5" s="200"/>
      <c r="J5" s="33" t="s">
        <v>109</v>
      </c>
      <c r="K5" s="33" t="s">
        <v>110</v>
      </c>
      <c r="L5" s="34" t="s">
        <v>111</v>
      </c>
      <c r="M5" s="35"/>
      <c r="N5" s="36" t="s">
        <v>112</v>
      </c>
      <c r="O5" s="37" t="s">
        <v>112</v>
      </c>
      <c r="P5" s="173"/>
    </row>
    <row r="6" spans="1:25" s="1" customFormat="1" ht="15.75" x14ac:dyDescent="0.25">
      <c r="A6" s="7"/>
      <c r="B6" s="38"/>
      <c r="C6" s="206" t="s">
        <v>76</v>
      </c>
      <c r="D6" s="207"/>
      <c r="E6" s="208"/>
      <c r="F6" s="39" t="s">
        <v>84</v>
      </c>
      <c r="G6" s="40" t="s">
        <v>113</v>
      </c>
      <c r="H6" s="41" t="s">
        <v>114</v>
      </c>
      <c r="I6" s="42" t="s">
        <v>115</v>
      </c>
      <c r="J6" s="43" t="s">
        <v>116</v>
      </c>
      <c r="K6" s="43" t="s">
        <v>117</v>
      </c>
      <c r="L6" s="44" t="s">
        <v>118</v>
      </c>
      <c r="M6" s="45"/>
      <c r="N6" s="46">
        <v>2020</v>
      </c>
      <c r="O6" s="47">
        <v>2020</v>
      </c>
      <c r="P6" s="173" t="s">
        <v>4</v>
      </c>
    </row>
    <row r="7" spans="1:25" s="1" customFormat="1" ht="15.75" x14ac:dyDescent="0.25">
      <c r="A7" s="7"/>
      <c r="B7" s="8" t="s">
        <v>2</v>
      </c>
      <c r="C7" s="9">
        <v>1</v>
      </c>
      <c r="D7" s="9" t="s">
        <v>3</v>
      </c>
      <c r="E7" s="9">
        <f>F7</f>
        <v>20</v>
      </c>
      <c r="F7" s="14">
        <v>20</v>
      </c>
      <c r="G7" s="21">
        <v>20</v>
      </c>
      <c r="H7" s="21">
        <v>0</v>
      </c>
      <c r="I7" s="21">
        <v>0</v>
      </c>
      <c r="J7" s="21">
        <f t="shared" ref="J7:J70" si="0">SUM(F7-G6:G7-H7-I7)</f>
        <v>0</v>
      </c>
      <c r="K7" s="48">
        <f>913.5+25+40</f>
        <v>978.5</v>
      </c>
      <c r="L7" s="147">
        <v>1917</v>
      </c>
      <c r="M7" s="49" t="s">
        <v>4</v>
      </c>
      <c r="N7" s="50"/>
      <c r="O7" s="50">
        <v>1233.3499999999999</v>
      </c>
      <c r="P7" s="174"/>
      <c r="Q7" s="51"/>
      <c r="R7" s="51"/>
      <c r="S7" s="51"/>
      <c r="T7" s="51"/>
      <c r="U7" s="51"/>
      <c r="V7" s="51"/>
      <c r="W7" s="51"/>
      <c r="X7" s="51"/>
      <c r="Y7" s="51"/>
    </row>
    <row r="8" spans="1:25" s="1" customFormat="1" ht="15.75" x14ac:dyDescent="0.25">
      <c r="A8" s="7"/>
      <c r="B8" s="13" t="s">
        <v>105</v>
      </c>
      <c r="C8" s="9">
        <f>E7+1</f>
        <v>21</v>
      </c>
      <c r="D8" s="9" t="s">
        <v>3</v>
      </c>
      <c r="E8" s="9">
        <f>E7+F8</f>
        <v>50</v>
      </c>
      <c r="F8" s="14">
        <v>30</v>
      </c>
      <c r="G8" s="21">
        <v>24</v>
      </c>
      <c r="H8" s="21">
        <v>0</v>
      </c>
      <c r="I8" s="21">
        <v>1</v>
      </c>
      <c r="J8" s="21">
        <f t="shared" si="0"/>
        <v>5</v>
      </c>
      <c r="K8" s="48">
        <f>2000+2059.5+2000+200+259.5</f>
        <v>6519</v>
      </c>
      <c r="L8" s="148">
        <v>12519</v>
      </c>
      <c r="M8" s="49" t="s">
        <v>4</v>
      </c>
      <c r="N8" s="48"/>
      <c r="O8" s="48">
        <v>2677.43</v>
      </c>
      <c r="P8" s="175"/>
      <c r="Q8" s="51"/>
      <c r="R8" s="51"/>
      <c r="S8" s="51"/>
      <c r="T8" s="51"/>
      <c r="U8" s="51"/>
      <c r="V8" s="51"/>
      <c r="W8" s="51"/>
      <c r="X8" s="51"/>
      <c r="Y8" s="51"/>
    </row>
    <row r="9" spans="1:25" s="1" customFormat="1" ht="15.75" x14ac:dyDescent="0.25">
      <c r="A9" s="7"/>
      <c r="B9" s="18" t="s">
        <v>5</v>
      </c>
      <c r="C9" s="9">
        <f>E8+1</f>
        <v>51</v>
      </c>
      <c r="D9" s="15" t="s">
        <v>3</v>
      </c>
      <c r="E9" s="9">
        <f t="shared" ref="E9:E72" si="1">E8+F9</f>
        <v>70</v>
      </c>
      <c r="F9" s="16">
        <v>20</v>
      </c>
      <c r="G9" s="52">
        <v>11</v>
      </c>
      <c r="H9" s="52">
        <v>7</v>
      </c>
      <c r="I9" s="52">
        <v>0</v>
      </c>
      <c r="J9" s="21">
        <f t="shared" si="0"/>
        <v>2</v>
      </c>
      <c r="K9" s="53">
        <f>998+100</f>
        <v>1098</v>
      </c>
      <c r="L9" s="149">
        <v>2196</v>
      </c>
      <c r="M9" s="54" t="s">
        <v>4</v>
      </c>
      <c r="N9" s="55"/>
      <c r="O9" s="55">
        <v>456.5</v>
      </c>
      <c r="P9" s="174"/>
      <c r="Q9" s="51"/>
      <c r="R9" s="51"/>
      <c r="S9" s="51"/>
      <c r="T9" s="51"/>
      <c r="U9" s="51"/>
      <c r="V9" s="51"/>
      <c r="W9" s="51"/>
      <c r="X9" s="51"/>
      <c r="Y9" s="51"/>
    </row>
    <row r="10" spans="1:25" s="1" customFormat="1" ht="15.75" x14ac:dyDescent="0.25">
      <c r="A10" s="7"/>
      <c r="B10" s="8" t="s">
        <v>56</v>
      </c>
      <c r="C10" s="9">
        <f>E9+1</f>
        <v>71</v>
      </c>
      <c r="D10" s="9" t="s">
        <v>3</v>
      </c>
      <c r="E10" s="9">
        <f t="shared" si="1"/>
        <v>76</v>
      </c>
      <c r="F10" s="14">
        <v>6</v>
      </c>
      <c r="G10" s="21">
        <v>6</v>
      </c>
      <c r="H10" s="21">
        <v>0</v>
      </c>
      <c r="I10" s="21">
        <v>0</v>
      </c>
      <c r="J10" s="21">
        <f t="shared" si="0"/>
        <v>0</v>
      </c>
      <c r="K10" s="48">
        <v>225</v>
      </c>
      <c r="L10" s="148">
        <v>450</v>
      </c>
      <c r="M10" s="49" t="s">
        <v>4</v>
      </c>
      <c r="N10" s="48"/>
      <c r="O10" s="48">
        <v>0</v>
      </c>
      <c r="P10" s="174"/>
      <c r="Q10" s="51"/>
      <c r="R10" s="51"/>
      <c r="S10" s="51"/>
      <c r="T10" s="51"/>
      <c r="U10" s="51"/>
      <c r="V10" s="51"/>
      <c r="W10" s="51"/>
      <c r="X10" s="51"/>
      <c r="Y10" s="51"/>
    </row>
    <row r="11" spans="1:25" s="1" customFormat="1" ht="15.75" x14ac:dyDescent="0.25">
      <c r="A11" s="7"/>
      <c r="B11" s="8" t="s">
        <v>101</v>
      </c>
      <c r="C11" s="9">
        <f t="shared" ref="C11:C74" si="2">E10+1</f>
        <v>77</v>
      </c>
      <c r="D11" s="9" t="s">
        <v>3</v>
      </c>
      <c r="E11" s="9">
        <f t="shared" si="1"/>
        <v>86</v>
      </c>
      <c r="F11" s="14">
        <v>10</v>
      </c>
      <c r="G11" s="21">
        <v>10</v>
      </c>
      <c r="H11" s="21">
        <v>0</v>
      </c>
      <c r="I11" s="21">
        <v>0</v>
      </c>
      <c r="J11" s="21">
        <f t="shared" si="0"/>
        <v>0</v>
      </c>
      <c r="K11" s="56">
        <v>406.5</v>
      </c>
      <c r="L11" s="148">
        <v>813</v>
      </c>
      <c r="M11" s="49"/>
      <c r="N11" s="48"/>
      <c r="O11" s="48">
        <v>437.5</v>
      </c>
      <c r="P11" s="174"/>
      <c r="Q11" s="51"/>
      <c r="R11" s="51"/>
      <c r="S11" s="51"/>
      <c r="T11" s="51"/>
      <c r="U11" s="51"/>
      <c r="V11" s="51"/>
      <c r="W11" s="51"/>
      <c r="X11" s="51"/>
      <c r="Y11" s="51"/>
    </row>
    <row r="12" spans="1:25" s="1" customFormat="1" ht="15.75" x14ac:dyDescent="0.25">
      <c r="A12" s="7"/>
      <c r="B12" s="8" t="s">
        <v>6</v>
      </c>
      <c r="C12" s="9">
        <f t="shared" si="2"/>
        <v>87</v>
      </c>
      <c r="D12" s="9" t="s">
        <v>3</v>
      </c>
      <c r="E12" s="9">
        <f t="shared" si="1"/>
        <v>91</v>
      </c>
      <c r="F12" s="14">
        <v>5</v>
      </c>
      <c r="G12" s="21">
        <v>4</v>
      </c>
      <c r="H12" s="21">
        <v>1</v>
      </c>
      <c r="I12" s="21">
        <v>0</v>
      </c>
      <c r="J12" s="21">
        <f t="shared" si="0"/>
        <v>0</v>
      </c>
      <c r="K12" s="48">
        <f>297.5+25</f>
        <v>322.5</v>
      </c>
      <c r="L12" s="148">
        <v>645</v>
      </c>
      <c r="M12" s="49"/>
      <c r="N12" s="48"/>
      <c r="O12" s="48">
        <v>365</v>
      </c>
      <c r="P12" s="174"/>
      <c r="Q12" s="51"/>
      <c r="R12" s="51"/>
      <c r="S12" s="51"/>
      <c r="T12" s="51"/>
      <c r="U12" s="51"/>
      <c r="V12" s="51"/>
      <c r="W12" s="51"/>
      <c r="X12" s="51"/>
      <c r="Y12" s="51"/>
    </row>
    <row r="13" spans="1:25" s="1" customFormat="1" ht="15.75" x14ac:dyDescent="0.25">
      <c r="A13" s="7"/>
      <c r="B13" s="192" t="s">
        <v>7</v>
      </c>
      <c r="C13" s="63">
        <f t="shared" si="2"/>
        <v>92</v>
      </c>
      <c r="D13" s="63" t="s">
        <v>3</v>
      </c>
      <c r="E13" s="63">
        <f t="shared" si="1"/>
        <v>101</v>
      </c>
      <c r="F13" s="190">
        <v>10</v>
      </c>
      <c r="G13" s="58">
        <v>0</v>
      </c>
      <c r="H13" s="58">
        <v>0</v>
      </c>
      <c r="I13" s="58">
        <v>0</v>
      </c>
      <c r="J13" s="58">
        <f t="shared" si="0"/>
        <v>10</v>
      </c>
      <c r="K13" s="55">
        <v>0</v>
      </c>
      <c r="L13" s="193">
        <v>0</v>
      </c>
      <c r="M13" s="191"/>
      <c r="N13" s="55"/>
      <c r="O13" s="55">
        <v>1061</v>
      </c>
      <c r="P13" s="176"/>
      <c r="Q13" s="51"/>
      <c r="R13" s="51"/>
      <c r="S13" s="51"/>
      <c r="T13" s="51"/>
      <c r="U13" s="51"/>
      <c r="V13" s="51"/>
      <c r="W13" s="51"/>
      <c r="X13" s="51"/>
      <c r="Y13" s="51"/>
    </row>
    <row r="14" spans="1:25" s="1" customFormat="1" ht="15.75" x14ac:dyDescent="0.25">
      <c r="A14" s="7"/>
      <c r="B14" s="192" t="s">
        <v>8</v>
      </c>
      <c r="C14" s="9">
        <f t="shared" si="2"/>
        <v>102</v>
      </c>
      <c r="D14" s="15" t="s">
        <v>3</v>
      </c>
      <c r="E14" s="9">
        <f t="shared" si="1"/>
        <v>131</v>
      </c>
      <c r="F14" s="16">
        <v>30</v>
      </c>
      <c r="G14" s="52">
        <v>29</v>
      </c>
      <c r="H14" s="52">
        <v>1</v>
      </c>
      <c r="I14" s="52">
        <v>0</v>
      </c>
      <c r="J14" s="21">
        <f t="shared" si="0"/>
        <v>0</v>
      </c>
      <c r="K14" s="53">
        <v>1333.7</v>
      </c>
      <c r="L14" s="149">
        <v>2667.43</v>
      </c>
      <c r="M14" s="49"/>
      <c r="N14" s="48"/>
      <c r="O14" s="48">
        <v>1509.14</v>
      </c>
      <c r="P14" s="176"/>
      <c r="Q14" s="51"/>
      <c r="R14" s="51"/>
      <c r="S14" s="51"/>
      <c r="T14" s="51"/>
      <c r="U14" s="51"/>
      <c r="V14" s="51"/>
      <c r="W14" s="51"/>
      <c r="X14" s="51"/>
      <c r="Y14" s="51"/>
    </row>
    <row r="15" spans="1:25" s="1" customFormat="1" ht="15.75" x14ac:dyDescent="0.25">
      <c r="A15" s="7"/>
      <c r="B15" s="18" t="s">
        <v>9</v>
      </c>
      <c r="C15" s="9">
        <f t="shared" si="2"/>
        <v>132</v>
      </c>
      <c r="D15" s="15" t="s">
        <v>3</v>
      </c>
      <c r="E15" s="9">
        <f t="shared" si="1"/>
        <v>161</v>
      </c>
      <c r="F15" s="16">
        <v>30</v>
      </c>
      <c r="G15" s="52">
        <v>30</v>
      </c>
      <c r="H15" s="52">
        <v>0</v>
      </c>
      <c r="I15" s="52">
        <v>0</v>
      </c>
      <c r="J15" s="21">
        <f t="shared" si="0"/>
        <v>0</v>
      </c>
      <c r="K15" s="57">
        <v>2505</v>
      </c>
      <c r="L15" s="149">
        <v>5010</v>
      </c>
      <c r="M15" s="54"/>
      <c r="N15" s="55"/>
      <c r="O15" s="55">
        <v>955</v>
      </c>
      <c r="P15" s="176"/>
      <c r="Q15" s="51"/>
      <c r="R15" s="51"/>
      <c r="S15" s="51"/>
      <c r="T15" s="51"/>
      <c r="U15" s="51"/>
      <c r="V15" s="51"/>
      <c r="W15" s="51"/>
      <c r="X15" s="51"/>
      <c r="Y15" s="51"/>
    </row>
    <row r="16" spans="1:25" s="1" customFormat="1" ht="15.75" x14ac:dyDescent="0.25">
      <c r="A16" s="7"/>
      <c r="B16" s="8" t="s">
        <v>10</v>
      </c>
      <c r="C16" s="9">
        <f t="shared" si="2"/>
        <v>162</v>
      </c>
      <c r="D16" s="9" t="s">
        <v>3</v>
      </c>
      <c r="E16" s="9">
        <f t="shared" si="1"/>
        <v>179</v>
      </c>
      <c r="F16" s="14">
        <v>18</v>
      </c>
      <c r="G16" s="58">
        <v>15</v>
      </c>
      <c r="H16" s="58">
        <v>3</v>
      </c>
      <c r="I16" s="58">
        <v>0</v>
      </c>
      <c r="J16" s="21">
        <f t="shared" si="0"/>
        <v>0</v>
      </c>
      <c r="K16" s="55">
        <f>827.25+45</f>
        <v>872.25</v>
      </c>
      <c r="L16" s="150">
        <v>1744.5</v>
      </c>
      <c r="M16" s="54"/>
      <c r="N16" s="55"/>
      <c r="O16" s="55">
        <v>774.5</v>
      </c>
      <c r="P16" s="174"/>
      <c r="Q16" s="51"/>
      <c r="R16" s="51"/>
      <c r="S16" s="51"/>
      <c r="T16" s="51"/>
      <c r="U16" s="51"/>
      <c r="V16" s="51"/>
      <c r="W16" s="51"/>
      <c r="X16" s="51"/>
      <c r="Y16" s="51"/>
    </row>
    <row r="17" spans="1:25" s="1" customFormat="1" ht="15.75" x14ac:dyDescent="0.25">
      <c r="A17" s="7"/>
      <c r="B17" s="8" t="s">
        <v>11</v>
      </c>
      <c r="C17" s="9">
        <f t="shared" si="2"/>
        <v>180</v>
      </c>
      <c r="D17" s="9" t="s">
        <v>3</v>
      </c>
      <c r="E17" s="9">
        <f t="shared" si="1"/>
        <v>207</v>
      </c>
      <c r="F17" s="14">
        <v>28</v>
      </c>
      <c r="G17" s="52">
        <v>23</v>
      </c>
      <c r="H17" s="52">
        <v>1</v>
      </c>
      <c r="I17" s="52">
        <v>2</v>
      </c>
      <c r="J17" s="21">
        <f t="shared" si="0"/>
        <v>2</v>
      </c>
      <c r="K17" s="48">
        <v>3250.8</v>
      </c>
      <c r="L17" s="151">
        <v>6501.6</v>
      </c>
      <c r="M17" s="49"/>
      <c r="N17" s="48"/>
      <c r="O17" s="48">
        <v>1657.25</v>
      </c>
      <c r="P17" s="174"/>
      <c r="Q17" s="51"/>
      <c r="R17" s="51"/>
      <c r="S17" s="51"/>
      <c r="T17" s="51"/>
      <c r="U17" s="51"/>
      <c r="V17" s="51"/>
      <c r="W17" s="51"/>
      <c r="X17" s="51"/>
      <c r="Y17" s="51"/>
    </row>
    <row r="18" spans="1:25" s="1" customFormat="1" ht="15.75" x14ac:dyDescent="0.25">
      <c r="A18" s="7"/>
      <c r="B18" s="18" t="s">
        <v>12</v>
      </c>
      <c r="C18" s="9">
        <f t="shared" si="2"/>
        <v>208</v>
      </c>
      <c r="D18" s="15" t="s">
        <v>3</v>
      </c>
      <c r="E18" s="9">
        <f t="shared" si="1"/>
        <v>217</v>
      </c>
      <c r="F18" s="16">
        <v>10</v>
      </c>
      <c r="G18" s="52">
        <v>4</v>
      </c>
      <c r="H18" s="52">
        <v>0</v>
      </c>
      <c r="I18" s="52">
        <v>0</v>
      </c>
      <c r="J18" s="21">
        <f t="shared" si="0"/>
        <v>6</v>
      </c>
      <c r="K18" s="53">
        <f>300+25</f>
        <v>325</v>
      </c>
      <c r="L18" s="149">
        <v>650</v>
      </c>
      <c r="M18" s="59"/>
      <c r="N18" s="53"/>
      <c r="O18" s="53">
        <v>0</v>
      </c>
      <c r="P18" s="174"/>
      <c r="Q18" s="51"/>
      <c r="R18" s="51"/>
      <c r="S18" s="51"/>
      <c r="T18" s="51"/>
      <c r="U18" s="51"/>
      <c r="V18" s="51"/>
      <c r="W18" s="51"/>
      <c r="X18" s="51"/>
      <c r="Y18" s="51"/>
    </row>
    <row r="19" spans="1:25" s="1" customFormat="1" ht="15.75" x14ac:dyDescent="0.25">
      <c r="A19" s="7"/>
      <c r="B19" s="192" t="s">
        <v>57</v>
      </c>
      <c r="C19" s="63">
        <f t="shared" si="2"/>
        <v>218</v>
      </c>
      <c r="D19" s="63" t="s">
        <v>3</v>
      </c>
      <c r="E19" s="63">
        <f t="shared" si="1"/>
        <v>227</v>
      </c>
      <c r="F19" s="190">
        <v>10</v>
      </c>
      <c r="G19" s="58">
        <v>0</v>
      </c>
      <c r="H19" s="58">
        <v>0</v>
      </c>
      <c r="I19" s="58">
        <v>0</v>
      </c>
      <c r="J19" s="58">
        <f t="shared" si="0"/>
        <v>10</v>
      </c>
      <c r="K19" s="55">
        <v>0</v>
      </c>
      <c r="L19" s="150">
        <v>0</v>
      </c>
      <c r="M19" s="54"/>
      <c r="N19" s="55"/>
      <c r="O19" s="55">
        <v>1093.5</v>
      </c>
      <c r="P19" s="176"/>
      <c r="Q19" s="51"/>
      <c r="R19" s="51"/>
      <c r="S19" s="51"/>
      <c r="T19" s="51"/>
      <c r="U19" s="51"/>
      <c r="V19" s="51"/>
      <c r="W19" s="51"/>
      <c r="X19" s="51"/>
      <c r="Y19" s="51"/>
    </row>
    <row r="20" spans="1:25" s="1" customFormat="1" ht="15.75" x14ac:dyDescent="0.25">
      <c r="A20" s="7"/>
      <c r="B20" s="18" t="s">
        <v>58</v>
      </c>
      <c r="C20" s="9">
        <f t="shared" si="2"/>
        <v>228</v>
      </c>
      <c r="D20" s="15" t="s">
        <v>3</v>
      </c>
      <c r="E20" s="9">
        <f t="shared" si="1"/>
        <v>242</v>
      </c>
      <c r="F20" s="16">
        <v>15</v>
      </c>
      <c r="G20" s="52">
        <v>8</v>
      </c>
      <c r="H20" s="52">
        <v>7</v>
      </c>
      <c r="I20" s="52">
        <v>0</v>
      </c>
      <c r="J20" s="21">
        <f t="shared" si="0"/>
        <v>0</v>
      </c>
      <c r="K20" s="53">
        <v>1190</v>
      </c>
      <c r="L20" s="149">
        <v>2380</v>
      </c>
      <c r="M20" s="49"/>
      <c r="N20" s="48"/>
      <c r="O20" s="48">
        <v>50</v>
      </c>
      <c r="P20" s="176"/>
      <c r="Q20" s="51"/>
      <c r="R20" s="51"/>
      <c r="S20" s="51"/>
      <c r="T20" s="51"/>
      <c r="U20" s="51"/>
      <c r="V20" s="51"/>
      <c r="W20" s="51"/>
      <c r="X20" s="51"/>
      <c r="Y20" s="51"/>
    </row>
    <row r="21" spans="1:25" s="1" customFormat="1" ht="15.75" x14ac:dyDescent="0.25">
      <c r="A21" s="7"/>
      <c r="B21" s="18" t="s">
        <v>59</v>
      </c>
      <c r="C21" s="9">
        <f t="shared" si="2"/>
        <v>243</v>
      </c>
      <c r="D21" s="15" t="s">
        <v>3</v>
      </c>
      <c r="E21" s="9">
        <f t="shared" si="1"/>
        <v>257</v>
      </c>
      <c r="F21" s="16">
        <v>15</v>
      </c>
      <c r="G21" s="52">
        <v>8</v>
      </c>
      <c r="H21" s="52">
        <v>7</v>
      </c>
      <c r="I21" s="52">
        <v>0</v>
      </c>
      <c r="J21" s="21">
        <f t="shared" si="0"/>
        <v>0</v>
      </c>
      <c r="K21" s="57">
        <v>510</v>
      </c>
      <c r="L21" s="149">
        <v>1020</v>
      </c>
      <c r="M21" s="49"/>
      <c r="N21" s="48"/>
      <c r="O21" s="48">
        <v>0</v>
      </c>
      <c r="P21" s="174"/>
      <c r="Q21" s="51"/>
      <c r="R21" s="51"/>
      <c r="S21" s="51"/>
      <c r="T21" s="51"/>
      <c r="U21" s="51"/>
      <c r="V21" s="51"/>
      <c r="W21" s="51"/>
      <c r="X21" s="51"/>
      <c r="Y21" s="51"/>
    </row>
    <row r="22" spans="1:25" s="1" customFormat="1" ht="15.75" x14ac:dyDescent="0.25">
      <c r="A22" s="7"/>
      <c r="B22" s="195" t="s">
        <v>60</v>
      </c>
      <c r="C22" s="63">
        <f t="shared" si="2"/>
        <v>258</v>
      </c>
      <c r="D22" s="63" t="s">
        <v>3</v>
      </c>
      <c r="E22" s="63">
        <f t="shared" si="1"/>
        <v>272</v>
      </c>
      <c r="F22" s="190">
        <v>15</v>
      </c>
      <c r="G22" s="58">
        <v>0</v>
      </c>
      <c r="H22" s="58">
        <v>0</v>
      </c>
      <c r="I22" s="58">
        <v>0</v>
      </c>
      <c r="J22" s="58">
        <f t="shared" si="0"/>
        <v>15</v>
      </c>
      <c r="K22" s="55">
        <v>0</v>
      </c>
      <c r="L22" s="150">
        <v>0</v>
      </c>
      <c r="M22" s="54"/>
      <c r="N22" s="55"/>
      <c r="O22" s="55">
        <v>436</v>
      </c>
      <c r="P22" s="176"/>
      <c r="Q22" s="51"/>
      <c r="R22" s="51"/>
      <c r="S22" s="51"/>
      <c r="T22" s="51"/>
      <c r="U22" s="51"/>
      <c r="V22" s="51"/>
      <c r="W22" s="51"/>
      <c r="X22" s="51"/>
      <c r="Y22" s="51"/>
    </row>
    <row r="23" spans="1:25" s="1" customFormat="1" ht="15.75" x14ac:dyDescent="0.25">
      <c r="A23" s="7"/>
      <c r="B23" s="8" t="s">
        <v>61</v>
      </c>
      <c r="C23" s="9">
        <f t="shared" si="2"/>
        <v>273</v>
      </c>
      <c r="D23" s="9" t="s">
        <v>3</v>
      </c>
      <c r="E23" s="9">
        <f t="shared" si="1"/>
        <v>282</v>
      </c>
      <c r="F23" s="14">
        <v>10</v>
      </c>
      <c r="G23" s="58">
        <v>2</v>
      </c>
      <c r="H23" s="58">
        <v>7</v>
      </c>
      <c r="I23" s="58">
        <v>1</v>
      </c>
      <c r="J23" s="21">
        <f t="shared" si="0"/>
        <v>0</v>
      </c>
      <c r="K23" s="60">
        <v>100</v>
      </c>
      <c r="L23" s="150">
        <v>100</v>
      </c>
      <c r="M23" s="54"/>
      <c r="N23" s="60"/>
      <c r="O23" s="60">
        <v>200</v>
      </c>
      <c r="P23" s="174"/>
      <c r="Q23" s="51"/>
      <c r="R23" s="51"/>
      <c r="S23" s="51"/>
      <c r="T23" s="51"/>
      <c r="U23" s="51"/>
      <c r="V23" s="51"/>
      <c r="W23" s="51"/>
      <c r="X23" s="51"/>
      <c r="Y23" s="51"/>
    </row>
    <row r="24" spans="1:25" s="1" customFormat="1" ht="15.75" x14ac:dyDescent="0.25">
      <c r="A24" s="7"/>
      <c r="B24" s="8" t="s">
        <v>85</v>
      </c>
      <c r="C24" s="9">
        <f t="shared" si="2"/>
        <v>283</v>
      </c>
      <c r="D24" s="9" t="s">
        <v>3</v>
      </c>
      <c r="E24" s="9">
        <f t="shared" si="1"/>
        <v>292</v>
      </c>
      <c r="F24" s="14">
        <v>10</v>
      </c>
      <c r="G24" s="58">
        <v>5</v>
      </c>
      <c r="H24" s="58">
        <v>1</v>
      </c>
      <c r="I24" s="58">
        <v>4</v>
      </c>
      <c r="J24" s="21">
        <f t="shared" si="0"/>
        <v>0</v>
      </c>
      <c r="K24" s="60">
        <v>840.5</v>
      </c>
      <c r="L24" s="150">
        <v>1681</v>
      </c>
      <c r="M24" s="54"/>
      <c r="N24" s="55"/>
      <c r="O24" s="55">
        <v>613.25</v>
      </c>
      <c r="P24" s="174"/>
      <c r="Q24" s="51"/>
      <c r="R24" s="51"/>
      <c r="S24" s="51"/>
      <c r="T24" s="51"/>
      <c r="U24" s="51"/>
      <c r="V24" s="51"/>
      <c r="W24" s="51"/>
      <c r="X24" s="51"/>
      <c r="Y24" s="51"/>
    </row>
    <row r="25" spans="1:25" s="1" customFormat="1" ht="15.75" x14ac:dyDescent="0.25">
      <c r="A25" s="7"/>
      <c r="B25" s="192" t="s">
        <v>155</v>
      </c>
      <c r="C25" s="63">
        <f t="shared" si="2"/>
        <v>293</v>
      </c>
      <c r="D25" s="63" t="s">
        <v>3</v>
      </c>
      <c r="E25" s="63">
        <f t="shared" si="1"/>
        <v>307</v>
      </c>
      <c r="F25" s="190">
        <v>15</v>
      </c>
      <c r="G25" s="58">
        <v>0</v>
      </c>
      <c r="H25" s="58">
        <v>0</v>
      </c>
      <c r="I25" s="58">
        <v>0</v>
      </c>
      <c r="J25" s="58">
        <f t="shared" si="0"/>
        <v>15</v>
      </c>
      <c r="K25" s="60">
        <v>0</v>
      </c>
      <c r="L25" s="150">
        <v>0</v>
      </c>
      <c r="M25" s="54"/>
      <c r="N25" s="55"/>
      <c r="O25" s="55">
        <v>1006</v>
      </c>
      <c r="P25" s="176"/>
      <c r="Q25" s="51"/>
      <c r="R25" s="51"/>
      <c r="S25" s="51"/>
      <c r="T25" s="51"/>
      <c r="U25" s="51"/>
      <c r="V25" s="51"/>
      <c r="W25" s="51"/>
      <c r="X25" s="51"/>
      <c r="Y25" s="51"/>
    </row>
    <row r="26" spans="1:25" s="1" customFormat="1" ht="15.75" x14ac:dyDescent="0.25">
      <c r="A26" s="7"/>
      <c r="B26" s="18" t="s">
        <v>62</v>
      </c>
      <c r="C26" s="9">
        <f t="shared" si="2"/>
        <v>308</v>
      </c>
      <c r="D26" s="15" t="s">
        <v>3</v>
      </c>
      <c r="E26" s="9">
        <f t="shared" si="1"/>
        <v>317</v>
      </c>
      <c r="F26" s="16">
        <v>10</v>
      </c>
      <c r="G26" s="52">
        <v>2</v>
      </c>
      <c r="H26" s="52">
        <v>8</v>
      </c>
      <c r="I26" s="52">
        <v>0</v>
      </c>
      <c r="J26" s="21">
        <f t="shared" si="0"/>
        <v>0</v>
      </c>
      <c r="K26" s="57">
        <v>270</v>
      </c>
      <c r="L26" s="149">
        <v>270</v>
      </c>
      <c r="M26" s="49"/>
      <c r="N26" s="48"/>
      <c r="O26" s="48">
        <v>150</v>
      </c>
      <c r="P26" s="174"/>
      <c r="Q26" s="51"/>
      <c r="R26" s="51"/>
      <c r="S26" s="51"/>
      <c r="T26" s="51"/>
      <c r="U26" s="51"/>
      <c r="V26" s="51"/>
      <c r="W26" s="51"/>
      <c r="X26" s="51"/>
      <c r="Y26" s="51"/>
    </row>
    <row r="27" spans="1:25" s="1" customFormat="1" ht="15.75" x14ac:dyDescent="0.25">
      <c r="A27" s="7"/>
      <c r="B27" s="18" t="s">
        <v>13</v>
      </c>
      <c r="C27" s="15">
        <f t="shared" si="2"/>
        <v>318</v>
      </c>
      <c r="D27" s="15" t="s">
        <v>3</v>
      </c>
      <c r="E27" s="15">
        <f t="shared" si="1"/>
        <v>325</v>
      </c>
      <c r="F27" s="16">
        <v>8</v>
      </c>
      <c r="G27" s="52">
        <v>5</v>
      </c>
      <c r="H27" s="52">
        <v>3</v>
      </c>
      <c r="I27" s="52">
        <v>0</v>
      </c>
      <c r="J27" s="52">
        <f t="shared" si="0"/>
        <v>0</v>
      </c>
      <c r="K27" s="55">
        <v>992.5</v>
      </c>
      <c r="L27" s="150">
        <v>1985</v>
      </c>
      <c r="M27" s="59"/>
      <c r="N27" s="53"/>
      <c r="O27" s="53">
        <v>1613.5</v>
      </c>
      <c r="P27" s="176"/>
      <c r="Q27" s="51"/>
      <c r="R27" s="51"/>
      <c r="S27" s="51"/>
      <c r="T27" s="51"/>
      <c r="U27" s="51"/>
      <c r="V27" s="51"/>
      <c r="W27" s="51"/>
      <c r="X27" s="51"/>
      <c r="Y27" s="51"/>
    </row>
    <row r="28" spans="1:25" s="1" customFormat="1" ht="15.75" x14ac:dyDescent="0.25">
      <c r="A28" s="7"/>
      <c r="B28" s="8" t="s">
        <v>14</v>
      </c>
      <c r="C28" s="9">
        <f t="shared" si="2"/>
        <v>326</v>
      </c>
      <c r="D28" s="9" t="s">
        <v>3</v>
      </c>
      <c r="E28" s="9">
        <f t="shared" si="1"/>
        <v>345</v>
      </c>
      <c r="F28" s="14">
        <v>20</v>
      </c>
      <c r="G28" s="21">
        <v>14</v>
      </c>
      <c r="H28" s="21">
        <v>6</v>
      </c>
      <c r="I28" s="21">
        <v>0</v>
      </c>
      <c r="J28" s="21">
        <f t="shared" si="0"/>
        <v>0</v>
      </c>
      <c r="K28" s="48">
        <v>1428</v>
      </c>
      <c r="L28" s="148">
        <v>2856</v>
      </c>
      <c r="M28" s="49"/>
      <c r="N28" s="48"/>
      <c r="O28" s="48">
        <v>2832.99</v>
      </c>
      <c r="P28" s="176"/>
      <c r="Q28" s="51"/>
      <c r="R28" s="51"/>
      <c r="S28" s="51"/>
      <c r="T28" s="51"/>
      <c r="U28" s="51"/>
      <c r="V28" s="51"/>
      <c r="W28" s="51"/>
      <c r="X28" s="51"/>
      <c r="Y28" s="51"/>
    </row>
    <row r="29" spans="1:25" s="1" customFormat="1" ht="15.75" x14ac:dyDescent="0.25">
      <c r="A29" s="7"/>
      <c r="B29" s="18" t="s">
        <v>15</v>
      </c>
      <c r="C29" s="9">
        <f t="shared" si="2"/>
        <v>346</v>
      </c>
      <c r="D29" s="15" t="s">
        <v>3</v>
      </c>
      <c r="E29" s="9">
        <f t="shared" si="1"/>
        <v>390</v>
      </c>
      <c r="F29" s="16">
        <v>45</v>
      </c>
      <c r="G29" s="52">
        <v>25</v>
      </c>
      <c r="H29" s="52">
        <v>19</v>
      </c>
      <c r="I29" s="52">
        <v>0</v>
      </c>
      <c r="J29" s="21">
        <f t="shared" si="0"/>
        <v>1</v>
      </c>
      <c r="K29" s="53">
        <v>2319.1</v>
      </c>
      <c r="L29" s="151">
        <v>4638.2</v>
      </c>
      <c r="M29" s="49"/>
      <c r="N29" s="48"/>
      <c r="O29" s="48">
        <v>1443</v>
      </c>
      <c r="P29" s="174"/>
      <c r="Q29" s="51"/>
      <c r="R29" s="51"/>
      <c r="S29" s="51"/>
      <c r="T29" s="51"/>
      <c r="U29" s="51"/>
      <c r="V29" s="51"/>
      <c r="W29" s="51"/>
      <c r="X29" s="51"/>
      <c r="Y29" s="51"/>
    </row>
    <row r="30" spans="1:25" s="1" customFormat="1" ht="15.75" x14ac:dyDescent="0.25">
      <c r="A30" s="7"/>
      <c r="B30" s="167" t="s">
        <v>63</v>
      </c>
      <c r="C30" s="168">
        <f t="shared" si="2"/>
        <v>391</v>
      </c>
      <c r="D30" s="168" t="s">
        <v>3</v>
      </c>
      <c r="E30" s="168">
        <f t="shared" si="1"/>
        <v>405</v>
      </c>
      <c r="F30" s="169">
        <v>15</v>
      </c>
      <c r="G30" s="170">
        <v>13</v>
      </c>
      <c r="H30" s="170">
        <v>2</v>
      </c>
      <c r="I30" s="170">
        <v>0</v>
      </c>
      <c r="J30" s="171">
        <f t="shared" si="0"/>
        <v>0</v>
      </c>
      <c r="K30" s="172">
        <f>562+405</f>
        <v>967</v>
      </c>
      <c r="L30" s="150">
        <v>1934</v>
      </c>
      <c r="M30" s="54"/>
      <c r="N30" s="60"/>
      <c r="O30" s="60">
        <v>842.5</v>
      </c>
      <c r="P30" s="176"/>
      <c r="Q30" s="51"/>
      <c r="R30" s="51"/>
      <c r="S30" s="51"/>
      <c r="T30" s="51"/>
      <c r="U30" s="51"/>
      <c r="V30" s="51"/>
      <c r="W30" s="51"/>
      <c r="X30" s="51"/>
      <c r="Y30" s="51"/>
    </row>
    <row r="31" spans="1:25" s="1" customFormat="1" ht="15.75" x14ac:dyDescent="0.25">
      <c r="A31" s="7"/>
      <c r="B31" s="167" t="s">
        <v>16</v>
      </c>
      <c r="C31" s="9">
        <f t="shared" si="2"/>
        <v>406</v>
      </c>
      <c r="D31" s="9" t="s">
        <v>3</v>
      </c>
      <c r="E31" s="9">
        <f t="shared" si="1"/>
        <v>425</v>
      </c>
      <c r="F31" s="14">
        <v>20</v>
      </c>
      <c r="G31" s="52">
        <v>2</v>
      </c>
      <c r="H31" s="52">
        <v>18</v>
      </c>
      <c r="I31" s="52">
        <v>0</v>
      </c>
      <c r="J31" s="21">
        <f t="shared" si="0"/>
        <v>0</v>
      </c>
      <c r="K31" s="60">
        <f>363.38+363.37</f>
        <v>726.75</v>
      </c>
      <c r="L31" s="150">
        <v>726.75</v>
      </c>
      <c r="M31" s="54"/>
      <c r="N31" s="55"/>
      <c r="O31" s="55">
        <v>539</v>
      </c>
      <c r="P31" s="176"/>
      <c r="Q31" s="51"/>
      <c r="R31" s="51"/>
      <c r="S31" s="51"/>
      <c r="T31" s="51"/>
      <c r="U31" s="51"/>
      <c r="V31" s="51"/>
      <c r="W31" s="51"/>
      <c r="X31" s="51"/>
      <c r="Y31" s="51"/>
    </row>
    <row r="32" spans="1:25" s="1" customFormat="1" ht="15.75" x14ac:dyDescent="0.25">
      <c r="A32" s="7"/>
      <c r="B32" s="8" t="s">
        <v>17</v>
      </c>
      <c r="C32" s="9">
        <f t="shared" si="2"/>
        <v>426</v>
      </c>
      <c r="D32" s="9" t="s">
        <v>3</v>
      </c>
      <c r="E32" s="9">
        <f t="shared" si="1"/>
        <v>440</v>
      </c>
      <c r="F32" s="14">
        <v>15</v>
      </c>
      <c r="G32" s="58">
        <v>14</v>
      </c>
      <c r="H32" s="58">
        <v>0</v>
      </c>
      <c r="I32" s="58">
        <v>1</v>
      </c>
      <c r="J32" s="21">
        <f t="shared" si="0"/>
        <v>0</v>
      </c>
      <c r="K32" s="60">
        <v>975</v>
      </c>
      <c r="L32" s="150">
        <v>1950</v>
      </c>
      <c r="M32" s="54"/>
      <c r="N32" s="55"/>
      <c r="O32" s="55">
        <v>1097</v>
      </c>
      <c r="P32" s="174"/>
      <c r="Q32" s="51"/>
      <c r="R32" s="51"/>
      <c r="S32" s="51"/>
      <c r="T32" s="51"/>
      <c r="U32" s="51"/>
      <c r="V32" s="51"/>
      <c r="W32" s="51"/>
      <c r="X32" s="51"/>
      <c r="Y32" s="51"/>
    </row>
    <row r="33" spans="1:25" s="1" customFormat="1" ht="15.75" x14ac:dyDescent="0.25">
      <c r="A33" s="7"/>
      <c r="B33" s="8" t="s">
        <v>18</v>
      </c>
      <c r="C33" s="9">
        <f t="shared" si="2"/>
        <v>441</v>
      </c>
      <c r="D33" s="9" t="s">
        <v>3</v>
      </c>
      <c r="E33" s="9">
        <f t="shared" si="1"/>
        <v>465</v>
      </c>
      <c r="F33" s="14">
        <v>25</v>
      </c>
      <c r="G33" s="58">
        <v>7</v>
      </c>
      <c r="H33" s="58">
        <v>4</v>
      </c>
      <c r="I33" s="58">
        <v>0</v>
      </c>
      <c r="J33" s="21">
        <f t="shared" si="0"/>
        <v>14</v>
      </c>
      <c r="K33" s="55">
        <v>1281.5</v>
      </c>
      <c r="L33" s="150">
        <v>2563</v>
      </c>
      <c r="M33" s="54"/>
      <c r="N33" s="55"/>
      <c r="O33" s="55">
        <v>300</v>
      </c>
      <c r="P33" s="174"/>
      <c r="Q33" s="51"/>
      <c r="R33" s="51"/>
      <c r="S33" s="51"/>
      <c r="T33" s="51"/>
      <c r="U33" s="51"/>
      <c r="V33" s="51"/>
      <c r="W33" s="51"/>
      <c r="X33" s="51"/>
      <c r="Y33" s="51"/>
    </row>
    <row r="34" spans="1:25" s="1" customFormat="1" ht="15.75" x14ac:dyDescent="0.25">
      <c r="A34" s="7"/>
      <c r="B34" s="8" t="s">
        <v>64</v>
      </c>
      <c r="C34" s="9">
        <f t="shared" si="2"/>
        <v>466</v>
      </c>
      <c r="D34" s="9" t="s">
        <v>3</v>
      </c>
      <c r="E34" s="9">
        <f t="shared" si="1"/>
        <v>480</v>
      </c>
      <c r="F34" s="14">
        <v>15</v>
      </c>
      <c r="G34" s="58">
        <v>11</v>
      </c>
      <c r="H34" s="58">
        <v>4</v>
      </c>
      <c r="I34" s="58">
        <v>0</v>
      </c>
      <c r="J34" s="21">
        <f t="shared" si="0"/>
        <v>0</v>
      </c>
      <c r="K34" s="60">
        <v>445</v>
      </c>
      <c r="L34" s="150">
        <v>890</v>
      </c>
      <c r="M34" s="54"/>
      <c r="N34" s="55"/>
      <c r="O34" s="55">
        <v>496</v>
      </c>
      <c r="P34" s="174"/>
      <c r="Q34" s="51"/>
      <c r="R34" s="51"/>
      <c r="S34" s="51"/>
      <c r="T34" s="51"/>
      <c r="U34" s="51"/>
      <c r="V34" s="51"/>
      <c r="W34" s="51"/>
      <c r="X34" s="51"/>
      <c r="Y34" s="51"/>
    </row>
    <row r="35" spans="1:25" s="1" customFormat="1" ht="15.75" x14ac:dyDescent="0.25">
      <c r="A35" s="7"/>
      <c r="B35" s="8" t="s">
        <v>65</v>
      </c>
      <c r="C35" s="9">
        <f t="shared" si="2"/>
        <v>481</v>
      </c>
      <c r="D35" s="9" t="s">
        <v>3</v>
      </c>
      <c r="E35" s="9">
        <f t="shared" si="1"/>
        <v>485</v>
      </c>
      <c r="F35" s="14">
        <v>5</v>
      </c>
      <c r="G35" s="21">
        <v>0</v>
      </c>
      <c r="H35" s="21">
        <v>5</v>
      </c>
      <c r="I35" s="21">
        <v>0</v>
      </c>
      <c r="J35" s="21">
        <f t="shared" si="0"/>
        <v>0</v>
      </c>
      <c r="K35" s="48">
        <v>0</v>
      </c>
      <c r="L35" s="148">
        <v>0</v>
      </c>
      <c r="M35" s="49"/>
      <c r="N35" s="48"/>
      <c r="O35" s="48">
        <v>420</v>
      </c>
      <c r="P35" s="176"/>
      <c r="Q35" s="51"/>
      <c r="R35" s="51"/>
      <c r="S35" s="51"/>
      <c r="T35" s="51"/>
      <c r="U35" s="51"/>
      <c r="V35" s="51"/>
      <c r="W35" s="51"/>
      <c r="X35" s="51"/>
      <c r="Y35" s="51"/>
    </row>
    <row r="36" spans="1:25" s="1" customFormat="1" ht="15.75" x14ac:dyDescent="0.25">
      <c r="A36" s="7"/>
      <c r="B36" s="8" t="s">
        <v>19</v>
      </c>
      <c r="C36" s="9">
        <f t="shared" si="2"/>
        <v>486</v>
      </c>
      <c r="D36" s="9" t="s">
        <v>3</v>
      </c>
      <c r="E36" s="9">
        <f t="shared" si="1"/>
        <v>515</v>
      </c>
      <c r="F36" s="14">
        <v>30</v>
      </c>
      <c r="G36" s="21">
        <v>19</v>
      </c>
      <c r="H36" s="21">
        <v>7</v>
      </c>
      <c r="I36" s="21">
        <v>4</v>
      </c>
      <c r="J36" s="21">
        <f t="shared" si="0"/>
        <v>0</v>
      </c>
      <c r="K36" s="48">
        <v>1377.5</v>
      </c>
      <c r="L36" s="148">
        <v>2819.5</v>
      </c>
      <c r="M36" s="49"/>
      <c r="N36" s="48"/>
      <c r="O36" s="48">
        <v>1740.25</v>
      </c>
      <c r="P36" s="174"/>
      <c r="Q36" s="51"/>
      <c r="R36" s="51"/>
      <c r="S36" s="51"/>
      <c r="T36" s="51"/>
      <c r="U36" s="51"/>
      <c r="V36" s="51"/>
      <c r="W36" s="51"/>
      <c r="X36" s="51"/>
      <c r="Y36" s="51"/>
    </row>
    <row r="37" spans="1:25" s="1" customFormat="1" ht="15.75" x14ac:dyDescent="0.25">
      <c r="A37" s="7"/>
      <c r="B37" s="8" t="s">
        <v>20</v>
      </c>
      <c r="C37" s="9">
        <f t="shared" si="2"/>
        <v>516</v>
      </c>
      <c r="D37" s="9" t="s">
        <v>3</v>
      </c>
      <c r="E37" s="9">
        <f t="shared" si="1"/>
        <v>535</v>
      </c>
      <c r="F37" s="14">
        <v>20</v>
      </c>
      <c r="G37" s="21">
        <v>15</v>
      </c>
      <c r="H37" s="21">
        <v>5</v>
      </c>
      <c r="I37" s="21">
        <v>0</v>
      </c>
      <c r="J37" s="21">
        <f t="shared" si="0"/>
        <v>0</v>
      </c>
      <c r="K37" s="48">
        <v>2287.5</v>
      </c>
      <c r="L37" s="150">
        <v>4575</v>
      </c>
      <c r="M37" s="49"/>
      <c r="N37" s="48"/>
      <c r="O37" s="48">
        <v>3327.5</v>
      </c>
      <c r="P37" s="174"/>
      <c r="Q37" s="51"/>
      <c r="R37" s="51"/>
      <c r="S37" s="51"/>
      <c r="T37" s="51"/>
      <c r="U37" s="51"/>
      <c r="V37" s="51"/>
      <c r="W37" s="51"/>
      <c r="X37" s="51"/>
      <c r="Y37" s="51"/>
    </row>
    <row r="38" spans="1:25" s="1" customFormat="1" ht="15.75" x14ac:dyDescent="0.25">
      <c r="A38" s="7"/>
      <c r="B38" s="8" t="s">
        <v>21</v>
      </c>
      <c r="C38" s="9">
        <f t="shared" si="2"/>
        <v>536</v>
      </c>
      <c r="D38" s="9" t="s">
        <v>3</v>
      </c>
      <c r="E38" s="9">
        <f t="shared" si="1"/>
        <v>550</v>
      </c>
      <c r="F38" s="14">
        <v>15</v>
      </c>
      <c r="G38" s="21">
        <v>9</v>
      </c>
      <c r="H38" s="21">
        <v>6</v>
      </c>
      <c r="I38" s="21">
        <v>0</v>
      </c>
      <c r="J38" s="21">
        <f t="shared" si="0"/>
        <v>0</v>
      </c>
      <c r="K38" s="48">
        <v>707.5</v>
      </c>
      <c r="L38" s="148">
        <v>1415</v>
      </c>
      <c r="M38" s="49"/>
      <c r="N38" s="48"/>
      <c r="O38" s="48">
        <v>776</v>
      </c>
      <c r="P38" s="174"/>
      <c r="Q38" s="51"/>
      <c r="R38" s="51"/>
      <c r="S38" s="51"/>
      <c r="T38" s="51"/>
      <c r="U38" s="51"/>
      <c r="V38" s="51"/>
      <c r="W38" s="51"/>
      <c r="X38" s="51"/>
      <c r="Y38" s="51"/>
    </row>
    <row r="39" spans="1:25" s="1" customFormat="1" ht="15.75" x14ac:dyDescent="0.25">
      <c r="A39" s="7"/>
      <c r="B39" s="8" t="s">
        <v>22</v>
      </c>
      <c r="C39" s="9">
        <f t="shared" si="2"/>
        <v>551</v>
      </c>
      <c r="D39" s="9" t="s">
        <v>3</v>
      </c>
      <c r="E39" s="9">
        <f t="shared" si="1"/>
        <v>565</v>
      </c>
      <c r="F39" s="14">
        <v>15</v>
      </c>
      <c r="G39" s="21">
        <v>6</v>
      </c>
      <c r="H39" s="21">
        <v>8</v>
      </c>
      <c r="I39" s="21">
        <v>0</v>
      </c>
      <c r="J39" s="21">
        <f t="shared" si="0"/>
        <v>1</v>
      </c>
      <c r="K39" s="48">
        <f>809+150</f>
        <v>959</v>
      </c>
      <c r="L39" s="148">
        <v>1918</v>
      </c>
      <c r="M39" s="49"/>
      <c r="N39" s="48"/>
      <c r="O39" s="48">
        <v>525</v>
      </c>
      <c r="P39" s="174"/>
      <c r="Q39" s="51"/>
      <c r="R39" s="51"/>
      <c r="S39" s="51"/>
      <c r="T39" s="51"/>
      <c r="U39" s="51"/>
      <c r="V39" s="51"/>
      <c r="W39" s="51"/>
      <c r="X39" s="51"/>
      <c r="Y39" s="51"/>
    </row>
    <row r="40" spans="1:25" s="1" customFormat="1" ht="15.75" x14ac:dyDescent="0.25">
      <c r="A40" s="7"/>
      <c r="B40" s="8" t="s">
        <v>66</v>
      </c>
      <c r="C40" s="9">
        <f t="shared" si="2"/>
        <v>566</v>
      </c>
      <c r="D40" s="9" t="s">
        <v>3</v>
      </c>
      <c r="E40" s="9">
        <f t="shared" si="1"/>
        <v>572</v>
      </c>
      <c r="F40" s="14">
        <v>7</v>
      </c>
      <c r="G40" s="52">
        <v>0</v>
      </c>
      <c r="H40" s="52">
        <v>0</v>
      </c>
      <c r="I40" s="52">
        <v>0</v>
      </c>
      <c r="J40" s="21">
        <f t="shared" si="0"/>
        <v>7</v>
      </c>
      <c r="K40" s="57">
        <f>105+150+100</f>
        <v>355</v>
      </c>
      <c r="L40" s="149">
        <v>355</v>
      </c>
      <c r="M40" s="59"/>
      <c r="N40" s="53"/>
      <c r="O40" s="53">
        <v>320</v>
      </c>
      <c r="P40" s="174"/>
      <c r="Q40" s="51"/>
      <c r="R40" s="51"/>
      <c r="S40" s="51"/>
      <c r="T40" s="51"/>
      <c r="U40" s="51"/>
      <c r="V40" s="51"/>
      <c r="W40" s="51"/>
      <c r="X40" s="51"/>
      <c r="Y40" s="51"/>
    </row>
    <row r="41" spans="1:25" s="1" customFormat="1" ht="15.75" x14ac:dyDescent="0.25">
      <c r="A41" s="7"/>
      <c r="B41" s="8" t="s">
        <v>99</v>
      </c>
      <c r="C41" s="9">
        <f t="shared" si="2"/>
        <v>573</v>
      </c>
      <c r="D41" s="9" t="s">
        <v>3</v>
      </c>
      <c r="E41" s="9">
        <f t="shared" si="1"/>
        <v>587</v>
      </c>
      <c r="F41" s="14">
        <v>15</v>
      </c>
      <c r="G41" s="21">
        <v>15</v>
      </c>
      <c r="H41" s="21">
        <v>0</v>
      </c>
      <c r="I41" s="21">
        <v>0</v>
      </c>
      <c r="J41" s="21">
        <f t="shared" si="0"/>
        <v>0</v>
      </c>
      <c r="K41" s="56">
        <v>1153</v>
      </c>
      <c r="L41" s="148">
        <v>2306</v>
      </c>
      <c r="M41" s="49"/>
      <c r="N41" s="48"/>
      <c r="O41" s="48">
        <v>1156.5</v>
      </c>
      <c r="P41" s="174"/>
      <c r="Q41" s="51"/>
      <c r="R41" s="51"/>
      <c r="S41" s="51"/>
      <c r="T41" s="51"/>
      <c r="U41" s="51"/>
      <c r="V41" s="51"/>
      <c r="W41" s="51"/>
      <c r="X41" s="51"/>
      <c r="Y41" s="51"/>
    </row>
    <row r="42" spans="1:25" s="1" customFormat="1" ht="15.75" x14ac:dyDescent="0.25">
      <c r="A42" s="7"/>
      <c r="B42" s="8" t="s">
        <v>23</v>
      </c>
      <c r="C42" s="9">
        <f t="shared" si="2"/>
        <v>588</v>
      </c>
      <c r="D42" s="9" t="s">
        <v>3</v>
      </c>
      <c r="E42" s="9">
        <f t="shared" si="1"/>
        <v>637</v>
      </c>
      <c r="F42" s="14">
        <v>50</v>
      </c>
      <c r="G42" s="58">
        <v>48</v>
      </c>
      <c r="H42" s="58">
        <v>1</v>
      </c>
      <c r="I42" s="58">
        <v>0</v>
      </c>
      <c r="J42" s="21">
        <f t="shared" si="0"/>
        <v>1</v>
      </c>
      <c r="K42" s="55">
        <v>2880</v>
      </c>
      <c r="L42" s="150">
        <v>5760</v>
      </c>
      <c r="M42" s="54"/>
      <c r="N42" s="55"/>
      <c r="O42" s="55">
        <v>3050</v>
      </c>
      <c r="P42" s="174"/>
      <c r="Q42" s="51"/>
      <c r="R42" s="51"/>
      <c r="S42" s="51"/>
      <c r="T42" s="51"/>
      <c r="U42" s="51"/>
      <c r="V42" s="51"/>
      <c r="W42" s="51"/>
      <c r="X42" s="51"/>
      <c r="Y42" s="51"/>
    </row>
    <row r="43" spans="1:25" s="1" customFormat="1" ht="15.75" x14ac:dyDescent="0.25">
      <c r="A43" s="7"/>
      <c r="B43" s="18" t="s">
        <v>24</v>
      </c>
      <c r="C43" s="15">
        <f t="shared" si="2"/>
        <v>638</v>
      </c>
      <c r="D43" s="15" t="s">
        <v>3</v>
      </c>
      <c r="E43" s="15">
        <f t="shared" si="1"/>
        <v>647</v>
      </c>
      <c r="F43" s="16">
        <v>10</v>
      </c>
      <c r="G43" s="52">
        <v>10</v>
      </c>
      <c r="H43" s="52">
        <v>0</v>
      </c>
      <c r="I43" s="52">
        <v>0</v>
      </c>
      <c r="J43" s="52">
        <f t="shared" si="0"/>
        <v>0</v>
      </c>
      <c r="K43" s="53">
        <v>616.07000000000005</v>
      </c>
      <c r="L43" s="149">
        <v>1232.1500000000001</v>
      </c>
      <c r="M43" s="189"/>
      <c r="N43" s="53"/>
      <c r="O43" s="53">
        <v>996</v>
      </c>
      <c r="P43" s="176"/>
      <c r="Q43" s="51"/>
      <c r="R43" s="51"/>
      <c r="S43" s="51"/>
      <c r="T43" s="51"/>
      <c r="U43" s="51"/>
      <c r="V43" s="51"/>
      <c r="W43" s="51"/>
      <c r="X43" s="51"/>
      <c r="Y43" s="51"/>
    </row>
    <row r="44" spans="1:25" s="1" customFormat="1" ht="15.75" x14ac:dyDescent="0.2">
      <c r="A44" s="7"/>
      <c r="B44" s="18" t="s">
        <v>25</v>
      </c>
      <c r="C44" s="9">
        <f t="shared" si="2"/>
        <v>648</v>
      </c>
      <c r="D44" s="15" t="s">
        <v>3</v>
      </c>
      <c r="E44" s="9">
        <f t="shared" si="1"/>
        <v>657</v>
      </c>
      <c r="F44" s="16">
        <v>10</v>
      </c>
      <c r="G44" s="52">
        <v>0</v>
      </c>
      <c r="H44" s="52">
        <v>0</v>
      </c>
      <c r="I44" s="52">
        <v>0</v>
      </c>
      <c r="J44" s="21">
        <f t="shared" si="0"/>
        <v>10</v>
      </c>
      <c r="K44" s="57">
        <v>849.5</v>
      </c>
      <c r="L44" s="152">
        <v>1698</v>
      </c>
      <c r="M44" s="59"/>
      <c r="N44" s="53"/>
      <c r="O44" s="53">
        <v>0</v>
      </c>
      <c r="P44" s="176"/>
      <c r="Q44" s="51"/>
      <c r="R44" s="51"/>
      <c r="S44" s="51"/>
      <c r="T44" s="51"/>
      <c r="U44" s="51"/>
      <c r="V44" s="51"/>
      <c r="W44" s="51"/>
      <c r="X44" s="51"/>
      <c r="Y44" s="51"/>
    </row>
    <row r="45" spans="1:25" s="1" customFormat="1" ht="15.75" x14ac:dyDescent="0.25">
      <c r="A45" s="7"/>
      <c r="B45" s="8" t="s">
        <v>26</v>
      </c>
      <c r="C45" s="9">
        <f t="shared" si="2"/>
        <v>658</v>
      </c>
      <c r="D45" s="9" t="s">
        <v>3</v>
      </c>
      <c r="E45" s="9">
        <f t="shared" si="1"/>
        <v>672</v>
      </c>
      <c r="F45" s="14">
        <v>15</v>
      </c>
      <c r="G45" s="21">
        <v>14</v>
      </c>
      <c r="H45" s="21">
        <v>1</v>
      </c>
      <c r="I45" s="21">
        <v>0</v>
      </c>
      <c r="J45" s="21">
        <f t="shared" si="0"/>
        <v>0</v>
      </c>
      <c r="K45" s="48">
        <f>1142+399</f>
        <v>1541</v>
      </c>
      <c r="L45" s="148">
        <v>2683</v>
      </c>
      <c r="M45" s="49"/>
      <c r="N45" s="48"/>
      <c r="O45" s="48">
        <v>489.5</v>
      </c>
      <c r="P45" s="174"/>
      <c r="Q45" s="51"/>
      <c r="R45" s="51"/>
      <c r="S45" s="51"/>
      <c r="T45" s="51"/>
      <c r="U45" s="51"/>
      <c r="V45" s="51"/>
      <c r="W45" s="51"/>
      <c r="X45" s="51"/>
      <c r="Y45" s="51"/>
    </row>
    <row r="46" spans="1:25" s="1" customFormat="1" ht="15.75" x14ac:dyDescent="0.25">
      <c r="A46" s="7"/>
      <c r="B46" s="8" t="s">
        <v>157</v>
      </c>
      <c r="C46" s="9">
        <f t="shared" si="2"/>
        <v>673</v>
      </c>
      <c r="D46" s="9" t="s">
        <v>3</v>
      </c>
      <c r="E46" s="9">
        <f t="shared" si="1"/>
        <v>702</v>
      </c>
      <c r="F46" s="14">
        <v>30</v>
      </c>
      <c r="G46" s="21">
        <v>21</v>
      </c>
      <c r="H46" s="21">
        <v>1</v>
      </c>
      <c r="I46" s="21">
        <v>8</v>
      </c>
      <c r="J46" s="21">
        <f t="shared" si="0"/>
        <v>0</v>
      </c>
      <c r="K46" s="48">
        <v>2071.5</v>
      </c>
      <c r="L46" s="148">
        <v>4143</v>
      </c>
      <c r="M46" s="49"/>
      <c r="N46" s="48"/>
      <c r="O46" s="48">
        <v>2338.5</v>
      </c>
      <c r="P46" s="174"/>
      <c r="Q46" s="51"/>
      <c r="R46" s="51"/>
      <c r="S46" s="51"/>
      <c r="T46" s="51"/>
      <c r="U46" s="51"/>
      <c r="V46" s="51"/>
      <c r="W46" s="51"/>
      <c r="X46" s="51"/>
      <c r="Y46" s="51"/>
    </row>
    <row r="47" spans="1:25" s="1" customFormat="1" ht="15.75" x14ac:dyDescent="0.25">
      <c r="A47" s="7"/>
      <c r="B47" s="18" t="s">
        <v>67</v>
      </c>
      <c r="C47" s="15">
        <f t="shared" si="2"/>
        <v>703</v>
      </c>
      <c r="D47" s="15" t="s">
        <v>3</v>
      </c>
      <c r="E47" s="15">
        <f t="shared" si="1"/>
        <v>707</v>
      </c>
      <c r="F47" s="16">
        <v>5</v>
      </c>
      <c r="G47" s="52">
        <v>0</v>
      </c>
      <c r="H47" s="52">
        <v>0</v>
      </c>
      <c r="I47" s="52">
        <v>0</v>
      </c>
      <c r="J47" s="52">
        <f t="shared" si="0"/>
        <v>5</v>
      </c>
      <c r="K47" s="53">
        <v>0</v>
      </c>
      <c r="L47" s="149">
        <v>0</v>
      </c>
      <c r="M47" s="59"/>
      <c r="N47" s="53"/>
      <c r="O47" s="53">
        <v>0</v>
      </c>
      <c r="P47" s="176"/>
      <c r="Q47" s="51"/>
      <c r="R47" s="51"/>
      <c r="S47" s="51"/>
      <c r="T47" s="51"/>
      <c r="U47" s="51"/>
      <c r="V47" s="51"/>
      <c r="W47" s="51"/>
      <c r="X47" s="51"/>
      <c r="Y47" s="51"/>
    </row>
    <row r="48" spans="1:25" s="1" customFormat="1" ht="15.75" x14ac:dyDescent="0.25">
      <c r="A48" s="7"/>
      <c r="B48" s="18" t="s">
        <v>27</v>
      </c>
      <c r="C48" s="9">
        <f t="shared" si="2"/>
        <v>708</v>
      </c>
      <c r="D48" s="15" t="s">
        <v>3</v>
      </c>
      <c r="E48" s="9">
        <f t="shared" si="1"/>
        <v>714</v>
      </c>
      <c r="F48" s="16">
        <v>7</v>
      </c>
      <c r="G48" s="52">
        <v>0</v>
      </c>
      <c r="H48" s="52">
        <v>7</v>
      </c>
      <c r="I48" s="52">
        <v>0</v>
      </c>
      <c r="J48" s="21">
        <f t="shared" si="0"/>
        <v>0</v>
      </c>
      <c r="K48" s="57">
        <v>100</v>
      </c>
      <c r="L48" s="149">
        <v>100</v>
      </c>
      <c r="M48" s="54"/>
      <c r="N48" s="55"/>
      <c r="O48" s="55">
        <v>0</v>
      </c>
      <c r="P48" s="176"/>
      <c r="Q48" s="51"/>
      <c r="R48" s="51"/>
      <c r="S48" s="51"/>
      <c r="T48" s="51"/>
      <c r="U48" s="51"/>
      <c r="V48" s="51"/>
      <c r="W48" s="51"/>
      <c r="X48" s="51"/>
      <c r="Y48" s="51"/>
    </row>
    <row r="49" spans="1:25" s="1" customFormat="1" ht="15.75" x14ac:dyDescent="0.25">
      <c r="A49" s="7"/>
      <c r="B49" s="8" t="s">
        <v>68</v>
      </c>
      <c r="C49" s="9">
        <f t="shared" si="2"/>
        <v>715</v>
      </c>
      <c r="D49" s="9" t="s">
        <v>3</v>
      </c>
      <c r="E49" s="9">
        <f t="shared" si="1"/>
        <v>729</v>
      </c>
      <c r="F49" s="16">
        <v>15</v>
      </c>
      <c r="G49" s="52">
        <v>4</v>
      </c>
      <c r="H49" s="52">
        <v>8</v>
      </c>
      <c r="I49" s="52">
        <v>3</v>
      </c>
      <c r="J49" s="21">
        <f t="shared" si="0"/>
        <v>0</v>
      </c>
      <c r="K49" s="48">
        <v>563.5</v>
      </c>
      <c r="L49" s="148">
        <v>1127</v>
      </c>
      <c r="M49" s="49"/>
      <c r="N49" s="48"/>
      <c r="O49" s="48">
        <v>689.81</v>
      </c>
      <c r="P49" s="174"/>
      <c r="Q49" s="51"/>
      <c r="R49" s="51"/>
      <c r="S49" s="51"/>
      <c r="T49" s="51"/>
      <c r="U49" s="51"/>
      <c r="V49" s="51"/>
      <c r="W49" s="51"/>
      <c r="X49" s="51"/>
      <c r="Y49" s="51"/>
    </row>
    <row r="50" spans="1:25" s="1" customFormat="1" ht="15.75" x14ac:dyDescent="0.25">
      <c r="A50" s="7"/>
      <c r="B50" s="8" t="s">
        <v>69</v>
      </c>
      <c r="C50" s="9">
        <f t="shared" si="2"/>
        <v>730</v>
      </c>
      <c r="D50" s="9" t="s">
        <v>3</v>
      </c>
      <c r="E50" s="9">
        <f t="shared" si="1"/>
        <v>739</v>
      </c>
      <c r="F50" s="14">
        <v>10</v>
      </c>
      <c r="G50" s="21">
        <v>5</v>
      </c>
      <c r="H50" s="21">
        <v>5</v>
      </c>
      <c r="I50" s="21">
        <v>0</v>
      </c>
      <c r="J50" s="21">
        <f t="shared" si="0"/>
        <v>0</v>
      </c>
      <c r="K50" s="48">
        <v>289</v>
      </c>
      <c r="L50" s="148">
        <v>578</v>
      </c>
      <c r="M50" s="49"/>
      <c r="N50" s="48"/>
      <c r="O50" s="48">
        <v>350</v>
      </c>
      <c r="P50" s="174"/>
      <c r="Q50" s="51"/>
      <c r="R50" s="51"/>
      <c r="S50" s="51"/>
      <c r="T50" s="51"/>
      <c r="U50" s="51"/>
      <c r="V50" s="51"/>
      <c r="W50" s="51"/>
      <c r="X50" s="51"/>
      <c r="Y50" s="51"/>
    </row>
    <row r="51" spans="1:25" s="1" customFormat="1" ht="15.75" x14ac:dyDescent="0.25">
      <c r="A51" s="7"/>
      <c r="B51" s="8" t="s">
        <v>28</v>
      </c>
      <c r="C51" s="9">
        <f t="shared" si="2"/>
        <v>740</v>
      </c>
      <c r="D51" s="9" t="s">
        <v>3</v>
      </c>
      <c r="E51" s="9">
        <f t="shared" si="1"/>
        <v>749</v>
      </c>
      <c r="F51" s="14">
        <v>10</v>
      </c>
      <c r="G51" s="58">
        <v>1</v>
      </c>
      <c r="H51" s="58">
        <v>9</v>
      </c>
      <c r="I51" s="58">
        <v>0</v>
      </c>
      <c r="J51" s="21">
        <f t="shared" si="0"/>
        <v>0</v>
      </c>
      <c r="K51" s="55">
        <v>400</v>
      </c>
      <c r="L51" s="153">
        <v>400</v>
      </c>
      <c r="M51" s="54"/>
      <c r="N51" s="55"/>
      <c r="O51" s="55">
        <v>300</v>
      </c>
      <c r="P51" s="174"/>
      <c r="Q51" s="51"/>
      <c r="R51" s="51"/>
      <c r="S51" s="51"/>
      <c r="T51" s="51"/>
      <c r="U51" s="51"/>
      <c r="V51" s="51"/>
      <c r="W51" s="51"/>
      <c r="X51" s="51"/>
      <c r="Y51" s="51"/>
    </row>
    <row r="52" spans="1:25" s="1" customFormat="1" ht="15.75" x14ac:dyDescent="0.25">
      <c r="A52" s="7"/>
      <c r="B52" s="18" t="s">
        <v>88</v>
      </c>
      <c r="C52" s="9">
        <f t="shared" si="2"/>
        <v>750</v>
      </c>
      <c r="D52" s="15" t="s">
        <v>3</v>
      </c>
      <c r="E52" s="9">
        <f t="shared" si="1"/>
        <v>762</v>
      </c>
      <c r="F52" s="16">
        <v>13</v>
      </c>
      <c r="G52" s="52">
        <v>4</v>
      </c>
      <c r="H52" s="52">
        <v>3</v>
      </c>
      <c r="I52" s="52">
        <v>6</v>
      </c>
      <c r="J52" s="21">
        <f t="shared" si="0"/>
        <v>0</v>
      </c>
      <c r="K52" s="57">
        <v>160</v>
      </c>
      <c r="L52" s="149">
        <v>320</v>
      </c>
      <c r="M52" s="49"/>
      <c r="N52" s="48"/>
      <c r="O52" s="48">
        <v>209.55</v>
      </c>
      <c r="P52" s="174"/>
      <c r="Q52" s="51"/>
      <c r="R52" s="51"/>
      <c r="S52" s="51"/>
      <c r="T52" s="51"/>
      <c r="U52" s="51"/>
      <c r="V52" s="51"/>
      <c r="W52" s="51"/>
      <c r="X52" s="51"/>
      <c r="Y52" s="51"/>
    </row>
    <row r="53" spans="1:25" s="1" customFormat="1" ht="15.75" x14ac:dyDescent="0.25">
      <c r="A53" s="7"/>
      <c r="B53" s="18" t="s">
        <v>29</v>
      </c>
      <c r="C53" s="9">
        <f t="shared" si="2"/>
        <v>763</v>
      </c>
      <c r="D53" s="15" t="s">
        <v>3</v>
      </c>
      <c r="E53" s="9">
        <f t="shared" si="1"/>
        <v>802</v>
      </c>
      <c r="F53" s="16">
        <v>40</v>
      </c>
      <c r="G53" s="52">
        <v>14</v>
      </c>
      <c r="H53" s="52">
        <v>26</v>
      </c>
      <c r="I53" s="52">
        <v>0</v>
      </c>
      <c r="J53" s="21">
        <f t="shared" si="0"/>
        <v>0</v>
      </c>
      <c r="K53" s="57">
        <v>4256</v>
      </c>
      <c r="L53" s="149">
        <v>8273.5</v>
      </c>
      <c r="M53" s="49"/>
      <c r="N53" s="48"/>
      <c r="O53" s="48">
        <v>5066</v>
      </c>
      <c r="P53" s="174"/>
      <c r="Q53" s="51"/>
      <c r="R53" s="51"/>
      <c r="S53" s="51"/>
      <c r="T53" s="51"/>
      <c r="U53" s="51"/>
      <c r="V53" s="51"/>
      <c r="W53" s="51"/>
      <c r="X53" s="51"/>
      <c r="Y53" s="51"/>
    </row>
    <row r="54" spans="1:25" s="1" customFormat="1" ht="15.75" x14ac:dyDescent="0.25">
      <c r="A54" s="7"/>
      <c r="B54" s="8" t="s">
        <v>87</v>
      </c>
      <c r="C54" s="9">
        <f t="shared" si="2"/>
        <v>803</v>
      </c>
      <c r="D54" s="9" t="s">
        <v>3</v>
      </c>
      <c r="E54" s="9">
        <f t="shared" si="1"/>
        <v>812</v>
      </c>
      <c r="F54" s="14">
        <v>10</v>
      </c>
      <c r="G54" s="21">
        <v>0</v>
      </c>
      <c r="H54" s="21">
        <v>10</v>
      </c>
      <c r="I54" s="21">
        <v>0</v>
      </c>
      <c r="J54" s="21">
        <f t="shared" si="0"/>
        <v>0</v>
      </c>
      <c r="K54" s="48">
        <v>0</v>
      </c>
      <c r="L54" s="148">
        <v>0</v>
      </c>
      <c r="M54" s="49"/>
      <c r="N54" s="48"/>
      <c r="O54" s="48">
        <v>0</v>
      </c>
      <c r="P54" s="174"/>
      <c r="Q54" s="51"/>
      <c r="R54" s="51"/>
      <c r="S54" s="51"/>
      <c r="T54" s="51"/>
      <c r="U54" s="51"/>
      <c r="V54" s="51"/>
      <c r="W54" s="51"/>
      <c r="X54" s="51"/>
      <c r="Y54" s="51"/>
    </row>
    <row r="55" spans="1:25" s="1" customFormat="1" ht="15.75" x14ac:dyDescent="0.25">
      <c r="A55" s="7"/>
      <c r="B55" s="183" t="s">
        <v>30</v>
      </c>
      <c r="C55" s="168">
        <f t="shared" si="2"/>
        <v>813</v>
      </c>
      <c r="D55" s="184" t="s">
        <v>3</v>
      </c>
      <c r="E55" s="168">
        <f t="shared" si="1"/>
        <v>817</v>
      </c>
      <c r="F55" s="185">
        <v>5</v>
      </c>
      <c r="G55" s="186">
        <v>0</v>
      </c>
      <c r="H55" s="186">
        <v>5</v>
      </c>
      <c r="I55" s="186">
        <v>0</v>
      </c>
      <c r="J55" s="171">
        <f t="shared" si="0"/>
        <v>0</v>
      </c>
      <c r="K55" s="187">
        <v>250</v>
      </c>
      <c r="L55" s="149">
        <v>593.9</v>
      </c>
      <c r="M55" s="59"/>
      <c r="N55" s="53"/>
      <c r="O55" s="53">
        <v>550</v>
      </c>
      <c r="P55" s="176"/>
      <c r="Q55" s="51"/>
      <c r="R55" s="51"/>
      <c r="S55" s="51"/>
      <c r="T55" s="51"/>
      <c r="U55" s="51"/>
      <c r="V55" s="51"/>
      <c r="W55" s="51"/>
      <c r="X55" s="51"/>
      <c r="Y55" s="51"/>
    </row>
    <row r="56" spans="1:25" s="1" customFormat="1" ht="15.75" x14ac:dyDescent="0.25">
      <c r="A56" s="7"/>
      <c r="B56" s="8" t="s">
        <v>31</v>
      </c>
      <c r="C56" s="9">
        <f t="shared" si="2"/>
        <v>818</v>
      </c>
      <c r="D56" s="9" t="s">
        <v>3</v>
      </c>
      <c r="E56" s="9">
        <f t="shared" si="1"/>
        <v>832</v>
      </c>
      <c r="F56" s="14">
        <v>15</v>
      </c>
      <c r="G56" s="58">
        <v>12</v>
      </c>
      <c r="H56" s="58">
        <v>3</v>
      </c>
      <c r="I56" s="58">
        <v>0</v>
      </c>
      <c r="J56" s="21">
        <f t="shared" si="0"/>
        <v>0</v>
      </c>
      <c r="K56" s="60">
        <f>1000+365</f>
        <v>1365</v>
      </c>
      <c r="L56" s="150">
        <f>2000+730</f>
        <v>2730</v>
      </c>
      <c r="M56" s="54"/>
      <c r="N56" s="55"/>
      <c r="O56" s="55">
        <v>2540.5</v>
      </c>
      <c r="P56" s="174"/>
      <c r="Q56" s="51"/>
      <c r="R56" s="51"/>
      <c r="S56" s="51"/>
      <c r="T56" s="51"/>
      <c r="U56" s="51"/>
      <c r="V56" s="51"/>
      <c r="W56" s="51"/>
      <c r="X56" s="51"/>
      <c r="Y56" s="51"/>
    </row>
    <row r="57" spans="1:25" s="1" customFormat="1" ht="15.75" x14ac:dyDescent="0.25">
      <c r="A57" s="7"/>
      <c r="B57" s="8" t="s">
        <v>32</v>
      </c>
      <c r="C57" s="9">
        <f t="shared" si="2"/>
        <v>833</v>
      </c>
      <c r="D57" s="9" t="s">
        <v>3</v>
      </c>
      <c r="E57" s="9">
        <f t="shared" si="1"/>
        <v>839</v>
      </c>
      <c r="F57" s="14">
        <v>7</v>
      </c>
      <c r="G57" s="21">
        <v>7</v>
      </c>
      <c r="H57" s="21">
        <v>0</v>
      </c>
      <c r="I57" s="21">
        <v>0</v>
      </c>
      <c r="J57" s="21">
        <f t="shared" si="0"/>
        <v>0</v>
      </c>
      <c r="K57" s="48">
        <v>1750</v>
      </c>
      <c r="L57" s="148">
        <v>3500</v>
      </c>
      <c r="M57" s="49"/>
      <c r="N57" s="48"/>
      <c r="O57" s="48">
        <v>0</v>
      </c>
      <c r="P57" s="176"/>
      <c r="Q57" s="51"/>
      <c r="R57" s="51"/>
      <c r="S57" s="51"/>
      <c r="T57" s="51"/>
      <c r="U57" s="51"/>
      <c r="V57" s="51"/>
      <c r="W57" s="51"/>
      <c r="X57" s="51"/>
      <c r="Y57" s="51"/>
    </row>
    <row r="58" spans="1:25" s="1" customFormat="1" ht="15.75" x14ac:dyDescent="0.25">
      <c r="A58" s="7"/>
      <c r="B58" s="8" t="s">
        <v>33</v>
      </c>
      <c r="C58" s="9">
        <f t="shared" si="2"/>
        <v>840</v>
      </c>
      <c r="D58" s="9" t="s">
        <v>3</v>
      </c>
      <c r="E58" s="9">
        <f t="shared" si="1"/>
        <v>849</v>
      </c>
      <c r="F58" s="14">
        <v>10</v>
      </c>
      <c r="G58" s="21">
        <v>8</v>
      </c>
      <c r="H58" s="21">
        <v>2</v>
      </c>
      <c r="I58" s="21">
        <v>0</v>
      </c>
      <c r="J58" s="21">
        <f t="shared" si="0"/>
        <v>0</v>
      </c>
      <c r="K58" s="48">
        <v>1070</v>
      </c>
      <c r="L58" s="148">
        <v>2140</v>
      </c>
      <c r="M58" s="49"/>
      <c r="N58" s="48"/>
      <c r="O58" s="48">
        <v>704</v>
      </c>
      <c r="P58" s="174"/>
      <c r="Q58" s="51"/>
      <c r="R58" s="51"/>
      <c r="S58" s="51"/>
      <c r="T58" s="51"/>
      <c r="U58" s="51"/>
      <c r="V58" s="51"/>
      <c r="W58" s="51"/>
      <c r="X58" s="51"/>
      <c r="Y58" s="51"/>
    </row>
    <row r="59" spans="1:25" s="1" customFormat="1" ht="15.75" x14ac:dyDescent="0.25">
      <c r="A59" s="7"/>
      <c r="B59" s="8" t="s">
        <v>34</v>
      </c>
      <c r="C59" s="9">
        <f t="shared" si="2"/>
        <v>850</v>
      </c>
      <c r="D59" s="9" t="s">
        <v>3</v>
      </c>
      <c r="E59" s="9">
        <f t="shared" si="1"/>
        <v>874</v>
      </c>
      <c r="F59" s="14">
        <v>25</v>
      </c>
      <c r="G59" s="21">
        <v>19</v>
      </c>
      <c r="H59" s="21">
        <v>6</v>
      </c>
      <c r="I59" s="21">
        <v>0</v>
      </c>
      <c r="J59" s="21">
        <f t="shared" si="0"/>
        <v>0</v>
      </c>
      <c r="K59" s="48">
        <v>1044</v>
      </c>
      <c r="L59" s="148">
        <v>2088</v>
      </c>
      <c r="M59" s="49"/>
      <c r="N59" s="48"/>
      <c r="O59" s="48">
        <v>1952.5</v>
      </c>
      <c r="P59" s="176"/>
      <c r="Q59" s="51"/>
      <c r="R59" s="51"/>
      <c r="S59" s="51"/>
      <c r="T59" s="51"/>
      <c r="U59" s="51"/>
      <c r="V59" s="51"/>
      <c r="W59" s="51"/>
      <c r="X59" s="51"/>
      <c r="Y59" s="51"/>
    </row>
    <row r="60" spans="1:25" s="1" customFormat="1" ht="15.75" x14ac:dyDescent="0.25">
      <c r="A60" s="7"/>
      <c r="B60" s="8" t="s">
        <v>77</v>
      </c>
      <c r="C60" s="9">
        <f t="shared" si="2"/>
        <v>875</v>
      </c>
      <c r="D60" s="9" t="s">
        <v>3</v>
      </c>
      <c r="E60" s="9">
        <f t="shared" si="1"/>
        <v>929</v>
      </c>
      <c r="F60" s="14">
        <v>55</v>
      </c>
      <c r="G60" s="21">
        <v>47</v>
      </c>
      <c r="H60" s="21">
        <v>6</v>
      </c>
      <c r="I60" s="21">
        <v>2</v>
      </c>
      <c r="J60" s="21">
        <f t="shared" si="0"/>
        <v>0</v>
      </c>
      <c r="K60" s="48">
        <f>1232+6967.75</f>
        <v>8199.75</v>
      </c>
      <c r="L60" s="148">
        <v>16399.5</v>
      </c>
      <c r="M60" s="49"/>
      <c r="N60" s="48"/>
      <c r="O60" s="48">
        <v>6070.5</v>
      </c>
      <c r="P60" s="174"/>
      <c r="Q60" s="51"/>
      <c r="R60" s="51"/>
      <c r="S60" s="51"/>
      <c r="T60" s="51"/>
      <c r="U60" s="51"/>
      <c r="V60" s="51"/>
      <c r="W60" s="51"/>
      <c r="X60" s="51"/>
      <c r="Y60" s="51"/>
    </row>
    <row r="61" spans="1:25" s="1" customFormat="1" ht="15.75" x14ac:dyDescent="0.25">
      <c r="A61" s="7"/>
      <c r="B61" s="18" t="s">
        <v>35</v>
      </c>
      <c r="C61" s="9">
        <f t="shared" si="2"/>
        <v>930</v>
      </c>
      <c r="D61" s="15" t="s">
        <v>3</v>
      </c>
      <c r="E61" s="9">
        <f t="shared" si="1"/>
        <v>939</v>
      </c>
      <c r="F61" s="16">
        <v>10</v>
      </c>
      <c r="G61" s="52">
        <v>3</v>
      </c>
      <c r="H61" s="52">
        <v>7</v>
      </c>
      <c r="I61" s="52">
        <v>0</v>
      </c>
      <c r="J61" s="21">
        <f t="shared" si="0"/>
        <v>0</v>
      </c>
      <c r="K61" s="57">
        <v>730.5</v>
      </c>
      <c r="L61" s="148">
        <v>1461</v>
      </c>
      <c r="M61" s="54"/>
      <c r="N61" s="55"/>
      <c r="O61" s="55">
        <v>350</v>
      </c>
      <c r="P61" s="176"/>
      <c r="Q61" s="51"/>
      <c r="R61" s="51"/>
      <c r="S61" s="51"/>
      <c r="T61" s="51"/>
      <c r="U61" s="51"/>
      <c r="V61" s="51"/>
      <c r="W61" s="51"/>
      <c r="X61" s="51"/>
      <c r="Y61" s="51"/>
    </row>
    <row r="62" spans="1:25" s="1" customFormat="1" ht="15.75" x14ac:dyDescent="0.25">
      <c r="A62" s="7"/>
      <c r="B62" s="18" t="s">
        <v>36</v>
      </c>
      <c r="C62" s="9">
        <f t="shared" si="2"/>
        <v>940</v>
      </c>
      <c r="D62" s="15" t="s">
        <v>3</v>
      </c>
      <c r="E62" s="9">
        <f t="shared" si="1"/>
        <v>989</v>
      </c>
      <c r="F62" s="16">
        <v>50</v>
      </c>
      <c r="G62" s="52">
        <v>13</v>
      </c>
      <c r="H62" s="146">
        <v>37</v>
      </c>
      <c r="I62" s="52">
        <v>0</v>
      </c>
      <c r="J62" s="21">
        <f t="shared" si="0"/>
        <v>0</v>
      </c>
      <c r="K62" s="53">
        <f>925+150</f>
        <v>1075</v>
      </c>
      <c r="L62" s="149">
        <v>2150</v>
      </c>
      <c r="M62" s="49"/>
      <c r="N62" s="48"/>
      <c r="O62" s="48">
        <v>882</v>
      </c>
      <c r="P62" s="174"/>
      <c r="Q62" s="51"/>
      <c r="R62" s="51"/>
      <c r="S62" s="51"/>
      <c r="T62" s="51"/>
      <c r="U62" s="51"/>
      <c r="V62" s="51"/>
      <c r="W62" s="51"/>
      <c r="X62" s="51"/>
      <c r="Y62" s="51"/>
    </row>
    <row r="63" spans="1:25" s="1" customFormat="1" ht="15.75" x14ac:dyDescent="0.25">
      <c r="A63" s="7"/>
      <c r="B63" s="8" t="s">
        <v>90</v>
      </c>
      <c r="C63" s="9">
        <f t="shared" si="2"/>
        <v>990</v>
      </c>
      <c r="D63" s="9" t="s">
        <v>3</v>
      </c>
      <c r="E63" s="9">
        <f t="shared" si="1"/>
        <v>999</v>
      </c>
      <c r="F63" s="14">
        <v>10</v>
      </c>
      <c r="G63" s="21">
        <v>7</v>
      </c>
      <c r="H63" s="21">
        <v>3</v>
      </c>
      <c r="I63" s="21">
        <v>0</v>
      </c>
      <c r="J63" s="21">
        <f t="shared" si="0"/>
        <v>0</v>
      </c>
      <c r="K63" s="48">
        <v>212.5</v>
      </c>
      <c r="L63" s="148">
        <v>425</v>
      </c>
      <c r="M63" s="49"/>
      <c r="N63" s="48"/>
      <c r="O63" s="48">
        <v>275.5</v>
      </c>
      <c r="P63" s="174"/>
      <c r="Q63" s="51"/>
      <c r="R63" s="51"/>
      <c r="S63" s="51"/>
      <c r="T63" s="51"/>
      <c r="U63" s="51"/>
      <c r="V63" s="51"/>
      <c r="W63" s="51"/>
      <c r="X63" s="51"/>
      <c r="Y63" s="51"/>
    </row>
    <row r="64" spans="1:25" s="1" customFormat="1" ht="15.75" x14ac:dyDescent="0.25">
      <c r="A64" s="7"/>
      <c r="B64" s="13" t="s">
        <v>37</v>
      </c>
      <c r="C64" s="9">
        <f t="shared" si="2"/>
        <v>1000</v>
      </c>
      <c r="D64" s="9" t="s">
        <v>3</v>
      </c>
      <c r="E64" s="9">
        <f t="shared" si="1"/>
        <v>1007</v>
      </c>
      <c r="F64" s="14">
        <v>8</v>
      </c>
      <c r="G64" s="58">
        <v>7</v>
      </c>
      <c r="H64" s="58">
        <v>1</v>
      </c>
      <c r="I64" s="58">
        <v>0</v>
      </c>
      <c r="J64" s="21">
        <f t="shared" si="0"/>
        <v>0</v>
      </c>
      <c r="K64" s="60">
        <v>1009</v>
      </c>
      <c r="L64" s="150">
        <v>2018</v>
      </c>
      <c r="M64" s="54"/>
      <c r="N64" s="55"/>
      <c r="O64" s="55">
        <v>857.5</v>
      </c>
      <c r="P64" s="174"/>
      <c r="Q64" s="51"/>
      <c r="R64" s="51"/>
      <c r="S64" s="51"/>
      <c r="T64" s="51"/>
      <c r="U64" s="51"/>
      <c r="V64" s="51"/>
      <c r="W64" s="51"/>
      <c r="X64" s="51"/>
      <c r="Y64" s="51"/>
    </row>
    <row r="65" spans="1:25" s="1" customFormat="1" ht="15.75" x14ac:dyDescent="0.25">
      <c r="A65" s="7"/>
      <c r="B65" s="8" t="s">
        <v>38</v>
      </c>
      <c r="C65" s="9">
        <f t="shared" si="2"/>
        <v>1008</v>
      </c>
      <c r="D65" s="9" t="s">
        <v>3</v>
      </c>
      <c r="E65" s="9">
        <f t="shared" si="1"/>
        <v>1020</v>
      </c>
      <c r="F65" s="14">
        <v>13</v>
      </c>
      <c r="G65" s="21">
        <v>12</v>
      </c>
      <c r="H65" s="21">
        <v>0</v>
      </c>
      <c r="I65" s="21">
        <v>1</v>
      </c>
      <c r="J65" s="21">
        <f t="shared" si="0"/>
        <v>0</v>
      </c>
      <c r="K65" s="48">
        <v>2524.5</v>
      </c>
      <c r="L65" s="148">
        <v>5049</v>
      </c>
      <c r="M65" s="49"/>
      <c r="N65" s="48"/>
      <c r="O65" s="48">
        <v>2687</v>
      </c>
      <c r="P65" s="176"/>
      <c r="Q65" s="51"/>
      <c r="R65" s="51"/>
      <c r="S65" s="51"/>
      <c r="T65" s="51"/>
      <c r="U65" s="51"/>
      <c r="V65" s="51"/>
      <c r="W65" s="51"/>
      <c r="X65" s="51"/>
      <c r="Y65" s="51"/>
    </row>
    <row r="66" spans="1:25" s="1" customFormat="1" ht="15.75" x14ac:dyDescent="0.25">
      <c r="A66" s="7"/>
      <c r="B66" s="8" t="s">
        <v>39</v>
      </c>
      <c r="C66" s="9">
        <f t="shared" si="2"/>
        <v>1021</v>
      </c>
      <c r="D66" s="9" t="s">
        <v>3</v>
      </c>
      <c r="E66" s="9">
        <f t="shared" si="1"/>
        <v>1080</v>
      </c>
      <c r="F66" s="14">
        <v>60</v>
      </c>
      <c r="G66" s="21">
        <v>15</v>
      </c>
      <c r="H66" s="21">
        <v>42</v>
      </c>
      <c r="I66" s="21">
        <v>0</v>
      </c>
      <c r="J66" s="21">
        <f t="shared" si="0"/>
        <v>3</v>
      </c>
      <c r="K66" s="56">
        <f>1327+1687</f>
        <v>3014</v>
      </c>
      <c r="L66" s="148">
        <v>6028</v>
      </c>
      <c r="M66" s="22"/>
      <c r="N66" s="48"/>
      <c r="O66" s="48">
        <v>1740.08</v>
      </c>
      <c r="P66" s="176"/>
      <c r="Q66" s="51"/>
      <c r="R66" s="51"/>
      <c r="S66" s="51"/>
      <c r="T66" s="51"/>
      <c r="U66" s="51"/>
      <c r="V66" s="51"/>
      <c r="W66" s="51"/>
      <c r="X66" s="51"/>
      <c r="Y66" s="51"/>
    </row>
    <row r="67" spans="1:25" s="1" customFormat="1" ht="15.75" x14ac:dyDescent="0.25">
      <c r="A67" s="7"/>
      <c r="B67" s="8" t="s">
        <v>40</v>
      </c>
      <c r="C67" s="9">
        <f t="shared" si="2"/>
        <v>1081</v>
      </c>
      <c r="D67" s="9" t="s">
        <v>3</v>
      </c>
      <c r="E67" s="9">
        <f t="shared" si="1"/>
        <v>1100</v>
      </c>
      <c r="F67" s="14">
        <v>20</v>
      </c>
      <c r="G67" s="21">
        <v>14</v>
      </c>
      <c r="H67" s="21">
        <v>6</v>
      </c>
      <c r="I67" s="21">
        <v>0</v>
      </c>
      <c r="J67" s="21">
        <f t="shared" si="0"/>
        <v>0</v>
      </c>
      <c r="K67" s="48">
        <v>1705</v>
      </c>
      <c r="L67" s="148">
        <v>3410</v>
      </c>
      <c r="M67" s="49"/>
      <c r="N67" s="48"/>
      <c r="O67" s="48">
        <v>1545</v>
      </c>
      <c r="P67" s="174"/>
      <c r="Q67" s="51"/>
      <c r="R67" s="51"/>
      <c r="S67" s="51"/>
      <c r="T67" s="51"/>
      <c r="U67" s="51"/>
      <c r="V67" s="51"/>
      <c r="W67" s="51"/>
      <c r="X67" s="51"/>
      <c r="Y67" s="51"/>
    </row>
    <row r="68" spans="1:25" s="1" customFormat="1" ht="15.75" x14ac:dyDescent="0.25">
      <c r="A68" s="7"/>
      <c r="B68" s="18" t="s">
        <v>41</v>
      </c>
      <c r="C68" s="15">
        <v>1111</v>
      </c>
      <c r="D68" s="15" t="s">
        <v>3</v>
      </c>
      <c r="E68" s="15">
        <v>1140</v>
      </c>
      <c r="F68" s="16">
        <v>30</v>
      </c>
      <c r="G68" s="52">
        <v>15</v>
      </c>
      <c r="H68" s="52">
        <v>14</v>
      </c>
      <c r="I68" s="52">
        <v>1</v>
      </c>
      <c r="J68" s="21">
        <f t="shared" si="0"/>
        <v>0</v>
      </c>
      <c r="K68" s="53">
        <v>1189.3</v>
      </c>
      <c r="L68" s="149">
        <v>2378.6</v>
      </c>
      <c r="M68" s="49"/>
      <c r="N68" s="48"/>
      <c r="O68" s="48">
        <v>652.5</v>
      </c>
      <c r="P68" s="188"/>
      <c r="Q68" s="51"/>
      <c r="R68" s="51"/>
      <c r="S68" s="51"/>
      <c r="T68" s="51"/>
      <c r="U68" s="51"/>
      <c r="V68" s="51"/>
      <c r="W68" s="51"/>
      <c r="X68" s="51"/>
      <c r="Y68" s="51"/>
    </row>
    <row r="69" spans="1:25" s="1" customFormat="1" ht="15.75" x14ac:dyDescent="0.25">
      <c r="A69" s="7"/>
      <c r="B69" s="8" t="s">
        <v>82</v>
      </c>
      <c r="C69" s="9">
        <f t="shared" si="2"/>
        <v>1141</v>
      </c>
      <c r="D69" s="9" t="s">
        <v>3</v>
      </c>
      <c r="E69" s="9">
        <f t="shared" si="1"/>
        <v>1150</v>
      </c>
      <c r="F69" s="14">
        <v>10</v>
      </c>
      <c r="G69" s="21">
        <v>7</v>
      </c>
      <c r="H69" s="21">
        <v>0</v>
      </c>
      <c r="I69" s="21">
        <v>3</v>
      </c>
      <c r="J69" s="21">
        <f t="shared" si="0"/>
        <v>0</v>
      </c>
      <c r="K69" s="48">
        <v>647</v>
      </c>
      <c r="L69" s="148">
        <v>647</v>
      </c>
      <c r="M69" s="49"/>
      <c r="N69" s="48"/>
      <c r="O69" s="48">
        <v>854</v>
      </c>
      <c r="P69" s="188"/>
      <c r="Q69" s="51"/>
      <c r="R69" s="51"/>
      <c r="S69" s="51"/>
      <c r="T69" s="51"/>
      <c r="U69" s="51"/>
      <c r="V69" s="51"/>
      <c r="W69" s="51"/>
      <c r="X69" s="51"/>
      <c r="Y69" s="51"/>
    </row>
    <row r="70" spans="1:25" s="1" customFormat="1" ht="15.75" x14ac:dyDescent="0.25">
      <c r="A70" s="7"/>
      <c r="B70" s="8" t="s">
        <v>42</v>
      </c>
      <c r="C70" s="9">
        <f t="shared" si="2"/>
        <v>1151</v>
      </c>
      <c r="D70" s="9" t="s">
        <v>3</v>
      </c>
      <c r="E70" s="9">
        <f t="shared" si="1"/>
        <v>1175</v>
      </c>
      <c r="F70" s="14">
        <v>25</v>
      </c>
      <c r="G70" s="21">
        <v>17</v>
      </c>
      <c r="H70" s="21">
        <v>6</v>
      </c>
      <c r="I70" s="21">
        <v>2</v>
      </c>
      <c r="J70" s="21">
        <f t="shared" si="0"/>
        <v>0</v>
      </c>
      <c r="K70" s="48">
        <v>2124</v>
      </c>
      <c r="L70" s="147">
        <v>4248</v>
      </c>
      <c r="M70" s="49"/>
      <c r="N70" s="48"/>
      <c r="O70" s="48">
        <v>130</v>
      </c>
      <c r="P70" s="180"/>
      <c r="Q70" s="51"/>
      <c r="R70" s="51"/>
      <c r="S70" s="51"/>
      <c r="T70" s="51"/>
      <c r="U70" s="51"/>
      <c r="V70" s="51"/>
      <c r="W70" s="51"/>
      <c r="X70" s="51"/>
      <c r="Y70" s="51"/>
    </row>
    <row r="71" spans="1:25" s="1" customFormat="1" ht="15.75" x14ac:dyDescent="0.25">
      <c r="A71" s="7"/>
      <c r="B71" s="18" t="s">
        <v>43</v>
      </c>
      <c r="C71" s="9">
        <f t="shared" si="2"/>
        <v>1176</v>
      </c>
      <c r="D71" s="9" t="s">
        <v>3</v>
      </c>
      <c r="E71" s="9">
        <f t="shared" si="1"/>
        <v>1185</v>
      </c>
      <c r="F71" s="14">
        <v>10</v>
      </c>
      <c r="G71" s="21">
        <v>10</v>
      </c>
      <c r="H71" s="21">
        <v>0</v>
      </c>
      <c r="I71" s="21">
        <v>0</v>
      </c>
      <c r="J71" s="21">
        <f t="shared" ref="J71:J94" si="3">SUM(F71-G70:G71-H71-I71)</f>
        <v>0</v>
      </c>
      <c r="K71" s="48">
        <v>721.87</v>
      </c>
      <c r="L71" s="148">
        <v>1443.75</v>
      </c>
      <c r="M71" s="49"/>
      <c r="N71" s="48"/>
      <c r="O71" s="48">
        <v>741</v>
      </c>
      <c r="P71" s="180"/>
      <c r="Q71" s="181"/>
      <c r="R71" s="51"/>
      <c r="S71" s="51"/>
      <c r="T71" s="51"/>
      <c r="U71" s="51"/>
      <c r="V71" s="51"/>
      <c r="W71" s="51"/>
      <c r="X71" s="51"/>
      <c r="Y71" s="51"/>
    </row>
    <row r="72" spans="1:25" s="1" customFormat="1" ht="15.75" x14ac:dyDescent="0.25">
      <c r="A72" s="7"/>
      <c r="B72" s="18" t="s">
        <v>91</v>
      </c>
      <c r="C72" s="15">
        <f t="shared" si="2"/>
        <v>1186</v>
      </c>
      <c r="D72" s="15" t="s">
        <v>3</v>
      </c>
      <c r="E72" s="15">
        <f t="shared" si="1"/>
        <v>1195</v>
      </c>
      <c r="F72" s="16">
        <v>10</v>
      </c>
      <c r="G72" s="52">
        <v>4</v>
      </c>
      <c r="H72" s="52">
        <v>2</v>
      </c>
      <c r="I72" s="52">
        <v>4</v>
      </c>
      <c r="J72" s="52">
        <f t="shared" si="3"/>
        <v>0</v>
      </c>
      <c r="K72" s="53">
        <v>777</v>
      </c>
      <c r="L72" s="149">
        <v>777</v>
      </c>
      <c r="M72" s="59"/>
      <c r="N72" s="53"/>
      <c r="O72" s="53">
        <v>1222</v>
      </c>
      <c r="P72" s="188"/>
      <c r="Q72" s="181"/>
      <c r="R72" s="51"/>
      <c r="S72" s="51"/>
      <c r="T72" s="51"/>
      <c r="U72" s="51"/>
      <c r="V72" s="51"/>
      <c r="W72" s="51"/>
      <c r="X72" s="51"/>
      <c r="Y72" s="51"/>
    </row>
    <row r="73" spans="1:25" s="1" customFormat="1" ht="15.75" x14ac:dyDescent="0.25">
      <c r="A73" s="7"/>
      <c r="B73" s="8" t="s">
        <v>44</v>
      </c>
      <c r="C73" s="9">
        <f t="shared" si="2"/>
        <v>1196</v>
      </c>
      <c r="D73" s="9" t="s">
        <v>3</v>
      </c>
      <c r="E73" s="9">
        <f t="shared" ref="E73:E95" si="4">E72+F73</f>
        <v>1205</v>
      </c>
      <c r="F73" s="14">
        <v>10</v>
      </c>
      <c r="G73" s="58">
        <v>8</v>
      </c>
      <c r="H73" s="58">
        <v>2</v>
      </c>
      <c r="I73" s="58">
        <v>0</v>
      </c>
      <c r="J73" s="21">
        <f t="shared" si="3"/>
        <v>0</v>
      </c>
      <c r="K73" s="55">
        <v>689.5</v>
      </c>
      <c r="L73" s="150">
        <v>3634</v>
      </c>
      <c r="M73" s="54"/>
      <c r="N73" s="55"/>
      <c r="O73" s="55">
        <v>2865</v>
      </c>
      <c r="P73" s="180"/>
      <c r="Q73" s="181"/>
      <c r="R73" s="51"/>
      <c r="S73" s="51"/>
      <c r="T73" s="51"/>
      <c r="U73" s="51"/>
      <c r="V73" s="51"/>
      <c r="W73" s="51"/>
      <c r="X73" s="51"/>
      <c r="Y73" s="51"/>
    </row>
    <row r="74" spans="1:25" s="1" customFormat="1" ht="15.75" x14ac:dyDescent="0.25">
      <c r="A74" s="7"/>
      <c r="B74" s="8" t="s">
        <v>70</v>
      </c>
      <c r="C74" s="9">
        <f t="shared" si="2"/>
        <v>1206</v>
      </c>
      <c r="D74" s="9" t="s">
        <v>3</v>
      </c>
      <c r="E74" s="9">
        <f t="shared" si="4"/>
        <v>1225</v>
      </c>
      <c r="F74" s="14">
        <v>20</v>
      </c>
      <c r="G74" s="21">
        <v>17</v>
      </c>
      <c r="H74" s="21">
        <v>2</v>
      </c>
      <c r="I74" s="21">
        <v>1</v>
      </c>
      <c r="J74" s="21">
        <f t="shared" si="3"/>
        <v>0</v>
      </c>
      <c r="K74" s="56">
        <v>1700</v>
      </c>
      <c r="L74" s="148">
        <v>3700</v>
      </c>
      <c r="M74" s="49"/>
      <c r="N74" s="48"/>
      <c r="O74" s="48">
        <v>2010</v>
      </c>
      <c r="P74" s="188"/>
      <c r="Q74" s="181"/>
      <c r="R74" s="51"/>
      <c r="S74" s="51"/>
      <c r="T74" s="51"/>
      <c r="U74" s="51"/>
      <c r="V74" s="51"/>
      <c r="W74" s="51"/>
      <c r="X74" s="51"/>
      <c r="Y74" s="51"/>
    </row>
    <row r="75" spans="1:25" s="1" customFormat="1" ht="15.75" x14ac:dyDescent="0.25">
      <c r="A75" s="7"/>
      <c r="B75" s="18" t="s">
        <v>45</v>
      </c>
      <c r="C75" s="9">
        <f t="shared" ref="C75:C95" si="5">E74+1</f>
        <v>1226</v>
      </c>
      <c r="D75" s="9" t="s">
        <v>3</v>
      </c>
      <c r="E75" s="9">
        <f t="shared" si="4"/>
        <v>1255</v>
      </c>
      <c r="F75" s="14">
        <v>30</v>
      </c>
      <c r="G75" s="21">
        <v>9</v>
      </c>
      <c r="H75" s="21">
        <v>20</v>
      </c>
      <c r="I75" s="21">
        <v>1</v>
      </c>
      <c r="J75" s="21">
        <f t="shared" si="3"/>
        <v>0</v>
      </c>
      <c r="K75" s="48">
        <v>1345</v>
      </c>
      <c r="L75" s="148">
        <v>2688.75</v>
      </c>
      <c r="M75" s="49"/>
      <c r="N75" s="48"/>
      <c r="O75" s="48">
        <v>822</v>
      </c>
      <c r="P75" s="176"/>
      <c r="Q75" s="51"/>
      <c r="R75" s="51"/>
      <c r="S75" s="51"/>
      <c r="T75" s="51"/>
      <c r="U75" s="51"/>
      <c r="V75" s="51"/>
      <c r="W75" s="51"/>
      <c r="X75" s="51"/>
      <c r="Y75" s="51"/>
    </row>
    <row r="76" spans="1:25" s="1" customFormat="1" ht="15.75" x14ac:dyDescent="0.25">
      <c r="A76" s="7"/>
      <c r="B76" s="8" t="s">
        <v>46</v>
      </c>
      <c r="C76" s="9">
        <f t="shared" si="5"/>
        <v>1256</v>
      </c>
      <c r="D76" s="15" t="s">
        <v>3</v>
      </c>
      <c r="E76" s="9">
        <f t="shared" si="4"/>
        <v>1270</v>
      </c>
      <c r="F76" s="16">
        <v>15</v>
      </c>
      <c r="G76" s="52">
        <v>5</v>
      </c>
      <c r="H76" s="52">
        <v>10</v>
      </c>
      <c r="I76" s="52">
        <v>0</v>
      </c>
      <c r="J76" s="21">
        <f t="shared" si="3"/>
        <v>0</v>
      </c>
      <c r="K76" s="53">
        <v>1191.5</v>
      </c>
      <c r="L76" s="149">
        <v>2383</v>
      </c>
      <c r="M76" s="54"/>
      <c r="N76" s="55"/>
      <c r="O76" s="55">
        <v>1087</v>
      </c>
      <c r="P76" s="174"/>
      <c r="Q76" s="51"/>
      <c r="R76" s="51"/>
      <c r="S76" s="51"/>
      <c r="T76" s="51"/>
      <c r="U76" s="51"/>
      <c r="V76" s="51"/>
      <c r="W76" s="51"/>
      <c r="X76" s="51"/>
      <c r="Y76" s="51"/>
    </row>
    <row r="77" spans="1:25" s="1" customFormat="1" ht="15.75" x14ac:dyDescent="0.25">
      <c r="A77" s="7"/>
      <c r="B77" s="8" t="s">
        <v>47</v>
      </c>
      <c r="C77" s="9">
        <f t="shared" si="5"/>
        <v>1271</v>
      </c>
      <c r="D77" s="9" t="s">
        <v>3</v>
      </c>
      <c r="E77" s="9">
        <f t="shared" si="4"/>
        <v>1320</v>
      </c>
      <c r="F77" s="14">
        <v>50</v>
      </c>
      <c r="G77" s="58">
        <v>0</v>
      </c>
      <c r="H77" s="58">
        <v>50</v>
      </c>
      <c r="I77" s="58">
        <v>0</v>
      </c>
      <c r="J77" s="21">
        <f t="shared" si="3"/>
        <v>0</v>
      </c>
      <c r="K77" s="55">
        <v>0</v>
      </c>
      <c r="L77" s="150">
        <v>0</v>
      </c>
      <c r="M77" s="54"/>
      <c r="N77" s="55"/>
      <c r="O77" s="55">
        <v>917.5</v>
      </c>
      <c r="P77" s="176"/>
      <c r="Q77" s="51"/>
      <c r="R77" s="51"/>
      <c r="S77" s="51"/>
      <c r="T77" s="51"/>
      <c r="U77" s="51"/>
      <c r="V77" s="51"/>
      <c r="W77" s="51"/>
      <c r="X77" s="51"/>
      <c r="Y77" s="51"/>
    </row>
    <row r="78" spans="1:25" s="1" customFormat="1" ht="15.75" x14ac:dyDescent="0.25">
      <c r="A78" s="7"/>
      <c r="B78" s="164" t="s">
        <v>129</v>
      </c>
      <c r="C78" s="15">
        <v>1101</v>
      </c>
      <c r="D78" s="15" t="s">
        <v>3</v>
      </c>
      <c r="E78" s="15">
        <v>1110</v>
      </c>
      <c r="F78" s="14">
        <v>10</v>
      </c>
      <c r="G78" s="58">
        <v>0</v>
      </c>
      <c r="H78" s="58">
        <v>0</v>
      </c>
      <c r="I78" s="58">
        <v>0</v>
      </c>
      <c r="J78" s="21">
        <f t="shared" si="3"/>
        <v>10</v>
      </c>
      <c r="K78" s="55">
        <v>220</v>
      </c>
      <c r="L78" s="150">
        <v>380</v>
      </c>
      <c r="M78" s="54"/>
      <c r="N78" s="55"/>
      <c r="O78" s="55">
        <v>440</v>
      </c>
      <c r="P78" s="176"/>
      <c r="Q78" s="51"/>
      <c r="R78" s="51"/>
      <c r="S78" s="51"/>
      <c r="T78" s="51"/>
      <c r="U78" s="51"/>
      <c r="V78" s="51"/>
      <c r="W78" s="51"/>
      <c r="X78" s="51"/>
      <c r="Y78" s="51"/>
    </row>
    <row r="79" spans="1:25" s="1" customFormat="1" ht="15.75" x14ac:dyDescent="0.25">
      <c r="A79" s="7"/>
      <c r="B79" s="8" t="s">
        <v>48</v>
      </c>
      <c r="C79" s="9">
        <v>1321</v>
      </c>
      <c r="D79" s="9" t="s">
        <v>3</v>
      </c>
      <c r="E79" s="9">
        <v>1370</v>
      </c>
      <c r="F79" s="14">
        <v>50</v>
      </c>
      <c r="G79" s="21">
        <v>15</v>
      </c>
      <c r="H79" s="21">
        <v>35</v>
      </c>
      <c r="I79" s="21">
        <v>0</v>
      </c>
      <c r="J79" s="21">
        <f t="shared" si="3"/>
        <v>0</v>
      </c>
      <c r="K79" s="48">
        <v>1626</v>
      </c>
      <c r="L79" s="148">
        <v>3252</v>
      </c>
      <c r="M79" s="49"/>
      <c r="N79" s="48"/>
      <c r="O79" s="48">
        <v>1802.5</v>
      </c>
      <c r="P79" s="174"/>
      <c r="Q79" s="51"/>
      <c r="R79" s="51"/>
      <c r="S79" s="51"/>
      <c r="T79" s="51"/>
      <c r="U79" s="51"/>
      <c r="V79" s="51"/>
      <c r="W79" s="51"/>
      <c r="X79" s="51"/>
      <c r="Y79" s="51"/>
    </row>
    <row r="80" spans="1:25" s="1" customFormat="1" ht="15.75" x14ac:dyDescent="0.25">
      <c r="A80" s="7"/>
      <c r="B80" s="8" t="s">
        <v>71</v>
      </c>
      <c r="C80" s="9">
        <f t="shared" si="5"/>
        <v>1371</v>
      </c>
      <c r="D80" s="9" t="s">
        <v>3</v>
      </c>
      <c r="E80" s="9">
        <f t="shared" si="4"/>
        <v>1420</v>
      </c>
      <c r="F80" s="14">
        <v>50</v>
      </c>
      <c r="G80" s="58">
        <v>34</v>
      </c>
      <c r="H80" s="58">
        <v>15</v>
      </c>
      <c r="I80" s="58">
        <v>1</v>
      </c>
      <c r="J80" s="21">
        <f t="shared" si="3"/>
        <v>0</v>
      </c>
      <c r="K80" s="55">
        <v>8603</v>
      </c>
      <c r="L80" s="150">
        <v>13454</v>
      </c>
      <c r="M80" s="54"/>
      <c r="N80" s="55"/>
      <c r="O80" s="55">
        <v>5320</v>
      </c>
      <c r="P80" s="174"/>
      <c r="Q80" s="51"/>
      <c r="R80" s="51"/>
      <c r="S80" s="51"/>
      <c r="T80" s="51"/>
      <c r="U80" s="51"/>
      <c r="V80" s="51"/>
      <c r="W80" s="51"/>
      <c r="X80" s="51"/>
      <c r="Y80" s="51"/>
    </row>
    <row r="81" spans="1:25" s="1" customFormat="1" ht="15.75" x14ac:dyDescent="0.25">
      <c r="A81" s="7"/>
      <c r="B81" s="8" t="s">
        <v>72</v>
      </c>
      <c r="C81" s="9">
        <f t="shared" si="5"/>
        <v>1421</v>
      </c>
      <c r="D81" s="9" t="s">
        <v>3</v>
      </c>
      <c r="E81" s="9">
        <f t="shared" si="4"/>
        <v>1435</v>
      </c>
      <c r="F81" s="14">
        <v>15</v>
      </c>
      <c r="G81" s="21">
        <v>9</v>
      </c>
      <c r="H81" s="21">
        <v>6</v>
      </c>
      <c r="I81" s="21">
        <v>0</v>
      </c>
      <c r="J81" s="21">
        <f t="shared" si="3"/>
        <v>0</v>
      </c>
      <c r="K81" s="48">
        <v>1107</v>
      </c>
      <c r="L81" s="148">
        <v>1567</v>
      </c>
      <c r="M81" s="49"/>
      <c r="N81" s="48"/>
      <c r="O81" s="48">
        <v>938.5</v>
      </c>
      <c r="P81" s="174"/>
      <c r="Q81" s="51"/>
      <c r="R81" s="51"/>
      <c r="S81" s="51"/>
      <c r="T81" s="51"/>
      <c r="U81" s="51"/>
      <c r="V81" s="51"/>
      <c r="W81" s="51"/>
      <c r="X81" s="51"/>
      <c r="Y81" s="51"/>
    </row>
    <row r="82" spans="1:25" s="1" customFormat="1" ht="15.75" x14ac:dyDescent="0.25">
      <c r="A82" s="7"/>
      <c r="B82" s="8" t="s">
        <v>49</v>
      </c>
      <c r="C82" s="9">
        <f t="shared" si="5"/>
        <v>1436</v>
      </c>
      <c r="D82" s="9" t="s">
        <v>3</v>
      </c>
      <c r="E82" s="9">
        <f t="shared" si="4"/>
        <v>1460</v>
      </c>
      <c r="F82" s="14">
        <v>25</v>
      </c>
      <c r="G82" s="52">
        <v>11</v>
      </c>
      <c r="H82" s="52">
        <v>13</v>
      </c>
      <c r="I82" s="52">
        <v>1</v>
      </c>
      <c r="J82" s="21">
        <f t="shared" si="3"/>
        <v>0</v>
      </c>
      <c r="K82" s="53">
        <v>735</v>
      </c>
      <c r="L82" s="149">
        <v>1470</v>
      </c>
      <c r="M82" s="59"/>
      <c r="N82" s="53"/>
      <c r="O82" s="53">
        <v>1172</v>
      </c>
      <c r="P82" s="176"/>
      <c r="Q82" s="51"/>
      <c r="R82" s="51"/>
      <c r="S82" s="51"/>
      <c r="T82" s="51"/>
      <c r="U82" s="51"/>
      <c r="V82" s="51"/>
      <c r="W82" s="51"/>
      <c r="X82" s="51"/>
      <c r="Y82" s="51"/>
    </row>
    <row r="83" spans="1:25" s="1" customFormat="1" ht="15.75" x14ac:dyDescent="0.25">
      <c r="A83" s="7"/>
      <c r="B83" s="18" t="s">
        <v>79</v>
      </c>
      <c r="C83" s="9">
        <f t="shared" si="5"/>
        <v>1461</v>
      </c>
      <c r="D83" s="15" t="s">
        <v>3</v>
      </c>
      <c r="E83" s="9">
        <f t="shared" si="4"/>
        <v>1475</v>
      </c>
      <c r="F83" s="16">
        <v>15</v>
      </c>
      <c r="G83" s="52">
        <v>0</v>
      </c>
      <c r="H83" s="52">
        <v>0</v>
      </c>
      <c r="I83" s="52">
        <v>0</v>
      </c>
      <c r="J83" s="21">
        <f t="shared" si="3"/>
        <v>15</v>
      </c>
      <c r="K83" s="57">
        <v>695.8</v>
      </c>
      <c r="L83" s="149">
        <v>695.8</v>
      </c>
      <c r="M83" s="49"/>
      <c r="N83" s="48"/>
      <c r="O83" s="48">
        <v>832</v>
      </c>
      <c r="P83" s="176"/>
      <c r="Q83" s="51"/>
      <c r="R83" s="51"/>
      <c r="S83" s="51"/>
      <c r="T83" s="51"/>
      <c r="U83" s="51"/>
      <c r="V83" s="51"/>
      <c r="W83" s="51"/>
      <c r="X83" s="51"/>
      <c r="Y83" s="51"/>
    </row>
    <row r="84" spans="1:25" s="1" customFormat="1" ht="15.75" x14ac:dyDescent="0.25">
      <c r="A84" s="7"/>
      <c r="B84" s="8" t="s">
        <v>80</v>
      </c>
      <c r="C84" s="9">
        <f t="shared" si="5"/>
        <v>1476</v>
      </c>
      <c r="D84" s="9" t="s">
        <v>3</v>
      </c>
      <c r="E84" s="9">
        <f t="shared" si="4"/>
        <v>1505</v>
      </c>
      <c r="F84" s="14">
        <v>30</v>
      </c>
      <c r="G84" s="21">
        <v>14</v>
      </c>
      <c r="H84" s="21">
        <v>16</v>
      </c>
      <c r="I84" s="21">
        <v>0</v>
      </c>
      <c r="J84" s="21">
        <f t="shared" si="3"/>
        <v>0</v>
      </c>
      <c r="K84" s="48">
        <v>906</v>
      </c>
      <c r="L84" s="148">
        <v>1812</v>
      </c>
      <c r="M84" s="49"/>
      <c r="N84" s="48"/>
      <c r="O84" s="48">
        <v>610</v>
      </c>
      <c r="P84" s="176"/>
      <c r="Q84" s="51"/>
      <c r="R84" s="51"/>
      <c r="S84" s="51"/>
      <c r="T84" s="51"/>
      <c r="U84" s="51"/>
      <c r="V84" s="51"/>
      <c r="W84" s="51"/>
      <c r="X84" s="51"/>
      <c r="Y84" s="51"/>
    </row>
    <row r="85" spans="1:25" s="1" customFormat="1" ht="15.75" x14ac:dyDescent="0.25">
      <c r="A85" s="7"/>
      <c r="B85" s="8" t="s">
        <v>50</v>
      </c>
      <c r="C85" s="9">
        <f t="shared" si="5"/>
        <v>1506</v>
      </c>
      <c r="D85" s="9" t="s">
        <v>3</v>
      </c>
      <c r="E85" s="9">
        <f t="shared" si="4"/>
        <v>1520</v>
      </c>
      <c r="F85" s="14">
        <v>15</v>
      </c>
      <c r="G85" s="21">
        <v>12</v>
      </c>
      <c r="H85" s="21">
        <v>3</v>
      </c>
      <c r="I85" s="21">
        <v>0</v>
      </c>
      <c r="J85" s="21">
        <f t="shared" si="3"/>
        <v>0</v>
      </c>
      <c r="K85" s="48">
        <v>722.5</v>
      </c>
      <c r="L85" s="148">
        <v>1445</v>
      </c>
      <c r="M85" s="49"/>
      <c r="N85" s="48"/>
      <c r="O85" s="48">
        <v>1412</v>
      </c>
      <c r="P85" s="176"/>
      <c r="Q85" s="51"/>
      <c r="R85" s="51"/>
      <c r="S85" s="51"/>
      <c r="T85" s="51"/>
      <c r="U85" s="51"/>
      <c r="V85" s="51"/>
      <c r="W85" s="51"/>
      <c r="X85" s="51"/>
      <c r="Y85" s="51"/>
    </row>
    <row r="86" spans="1:25" s="1" customFormat="1" ht="15.75" x14ac:dyDescent="0.25">
      <c r="A86" s="7"/>
      <c r="B86" s="8" t="s">
        <v>81</v>
      </c>
      <c r="C86" s="9">
        <f t="shared" si="5"/>
        <v>1521</v>
      </c>
      <c r="D86" s="15" t="s">
        <v>3</v>
      </c>
      <c r="E86" s="9">
        <f t="shared" si="4"/>
        <v>1600</v>
      </c>
      <c r="F86" s="16">
        <v>80</v>
      </c>
      <c r="G86" s="21">
        <v>64</v>
      </c>
      <c r="H86" s="21">
        <v>15</v>
      </c>
      <c r="I86" s="21">
        <v>0</v>
      </c>
      <c r="J86" s="21">
        <f t="shared" si="3"/>
        <v>1</v>
      </c>
      <c r="K86" s="48">
        <f>3153.68+754.5</f>
        <v>3908.18</v>
      </c>
      <c r="L86" s="148">
        <v>7816.4</v>
      </c>
      <c r="M86" s="49"/>
      <c r="N86" s="48"/>
      <c r="O86" s="48">
        <v>3316.5</v>
      </c>
      <c r="P86" s="176"/>
      <c r="Q86" s="51"/>
      <c r="R86" s="51"/>
      <c r="S86" s="51"/>
      <c r="T86" s="51"/>
      <c r="U86" s="51"/>
      <c r="V86" s="51"/>
      <c r="W86" s="51"/>
      <c r="X86" s="51"/>
      <c r="Y86" s="51"/>
    </row>
    <row r="87" spans="1:25" s="1" customFormat="1" ht="15.75" x14ac:dyDescent="0.25">
      <c r="A87" s="7"/>
      <c r="B87" s="8" t="s">
        <v>92</v>
      </c>
      <c r="C87" s="9">
        <f t="shared" si="5"/>
        <v>1601</v>
      </c>
      <c r="D87" s="9" t="s">
        <v>3</v>
      </c>
      <c r="E87" s="9">
        <f t="shared" si="4"/>
        <v>1650</v>
      </c>
      <c r="F87" s="14">
        <v>50</v>
      </c>
      <c r="G87" s="21">
        <v>32</v>
      </c>
      <c r="H87" s="21">
        <v>14</v>
      </c>
      <c r="I87" s="21">
        <v>4</v>
      </c>
      <c r="J87" s="21">
        <f t="shared" si="3"/>
        <v>0</v>
      </c>
      <c r="K87" s="48">
        <v>2547</v>
      </c>
      <c r="L87" s="153">
        <v>5094</v>
      </c>
      <c r="M87" s="49"/>
      <c r="N87" s="48"/>
      <c r="O87" s="48">
        <v>457</v>
      </c>
      <c r="P87" s="174"/>
      <c r="Q87" s="51"/>
      <c r="R87" s="51"/>
      <c r="S87" s="51"/>
      <c r="T87" s="51"/>
      <c r="U87" s="51"/>
      <c r="V87" s="51"/>
      <c r="W87" s="51"/>
      <c r="X87" s="51"/>
      <c r="Y87" s="51"/>
    </row>
    <row r="88" spans="1:25" s="1" customFormat="1" ht="15.75" x14ac:dyDescent="0.25">
      <c r="A88" s="7"/>
      <c r="B88" s="8" t="s">
        <v>93</v>
      </c>
      <c r="C88" s="9">
        <f t="shared" si="5"/>
        <v>1651</v>
      </c>
      <c r="D88" s="9" t="s">
        <v>3</v>
      </c>
      <c r="E88" s="9">
        <f t="shared" si="4"/>
        <v>1665</v>
      </c>
      <c r="F88" s="14">
        <v>15</v>
      </c>
      <c r="G88" s="21">
        <v>13</v>
      </c>
      <c r="H88" s="21">
        <v>2</v>
      </c>
      <c r="I88" s="21">
        <v>0</v>
      </c>
      <c r="J88" s="21">
        <f t="shared" si="3"/>
        <v>0</v>
      </c>
      <c r="K88" s="48">
        <v>1448</v>
      </c>
      <c r="L88" s="148">
        <v>2895</v>
      </c>
      <c r="M88" s="49"/>
      <c r="N88" s="48"/>
      <c r="O88" s="48">
        <v>3527</v>
      </c>
      <c r="P88" s="174"/>
      <c r="Q88" s="51"/>
      <c r="R88" s="51"/>
      <c r="S88" s="51"/>
      <c r="T88" s="51"/>
      <c r="U88" s="51"/>
      <c r="V88" s="51"/>
      <c r="W88" s="51"/>
      <c r="X88" s="51"/>
      <c r="Y88" s="51"/>
    </row>
    <row r="89" spans="1:25" s="1" customFormat="1" ht="15.75" x14ac:dyDescent="0.25">
      <c r="A89" s="7"/>
      <c r="B89" s="8" t="s">
        <v>94</v>
      </c>
      <c r="C89" s="9">
        <f t="shared" si="5"/>
        <v>1666</v>
      </c>
      <c r="D89" s="9" t="s">
        <v>3</v>
      </c>
      <c r="E89" s="9">
        <f t="shared" si="4"/>
        <v>1705</v>
      </c>
      <c r="F89" s="14">
        <v>40</v>
      </c>
      <c r="G89" s="21">
        <v>30</v>
      </c>
      <c r="H89" s="21">
        <v>8</v>
      </c>
      <c r="I89" s="21">
        <v>1</v>
      </c>
      <c r="J89" s="21">
        <f t="shared" si="3"/>
        <v>1</v>
      </c>
      <c r="K89" s="48">
        <f>3147+25</f>
        <v>3172</v>
      </c>
      <c r="L89" s="148">
        <v>6344</v>
      </c>
      <c r="M89" s="49"/>
      <c r="N89" s="48"/>
      <c r="O89" s="48">
        <v>2269</v>
      </c>
      <c r="P89" s="174"/>
      <c r="Q89" s="51"/>
      <c r="R89" s="51"/>
      <c r="S89" s="51"/>
      <c r="T89" s="51"/>
      <c r="U89" s="51"/>
      <c r="V89" s="51"/>
      <c r="W89" s="51"/>
      <c r="X89" s="51"/>
      <c r="Y89" s="51"/>
    </row>
    <row r="90" spans="1:25" s="1" customFormat="1" ht="15.75" x14ac:dyDescent="0.25">
      <c r="A90" s="7"/>
      <c r="B90" s="8" t="s">
        <v>95</v>
      </c>
      <c r="C90" s="9">
        <f t="shared" si="5"/>
        <v>1706</v>
      </c>
      <c r="D90" s="9" t="s">
        <v>3</v>
      </c>
      <c r="E90" s="9">
        <f t="shared" si="4"/>
        <v>1725</v>
      </c>
      <c r="F90" s="14">
        <v>20</v>
      </c>
      <c r="G90" s="21">
        <v>18</v>
      </c>
      <c r="H90" s="21">
        <v>2</v>
      </c>
      <c r="I90" s="21">
        <v>0</v>
      </c>
      <c r="J90" s="21">
        <f t="shared" si="3"/>
        <v>0</v>
      </c>
      <c r="K90" s="48">
        <v>1566.25</v>
      </c>
      <c r="L90" s="148">
        <v>3132.5</v>
      </c>
      <c r="M90" s="49"/>
      <c r="N90" s="48"/>
      <c r="O90" s="48">
        <v>1345.5</v>
      </c>
      <c r="P90" s="174"/>
      <c r="Q90" s="51"/>
      <c r="R90" s="51"/>
      <c r="S90" s="51"/>
      <c r="T90" s="51"/>
      <c r="U90" s="51"/>
      <c r="V90" s="51"/>
      <c r="W90" s="51"/>
      <c r="X90" s="51"/>
      <c r="Y90" s="51"/>
    </row>
    <row r="91" spans="1:25" s="1" customFormat="1" ht="15.75" x14ac:dyDescent="0.25">
      <c r="A91" s="7"/>
      <c r="B91" s="8" t="s">
        <v>51</v>
      </c>
      <c r="C91" s="9">
        <f t="shared" si="5"/>
        <v>1726</v>
      </c>
      <c r="D91" s="9" t="s">
        <v>3</v>
      </c>
      <c r="E91" s="9">
        <f t="shared" si="4"/>
        <v>1745</v>
      </c>
      <c r="F91" s="14">
        <v>20</v>
      </c>
      <c r="G91" s="21">
        <v>4</v>
      </c>
      <c r="H91" s="21">
        <v>16</v>
      </c>
      <c r="I91" s="21">
        <v>0</v>
      </c>
      <c r="J91" s="21">
        <f t="shared" si="3"/>
        <v>0</v>
      </c>
      <c r="K91" s="48">
        <v>349</v>
      </c>
      <c r="L91" s="148">
        <v>349</v>
      </c>
      <c r="M91" s="49"/>
      <c r="N91" s="48"/>
      <c r="O91" s="48">
        <v>574.4</v>
      </c>
      <c r="P91" s="176"/>
      <c r="Q91" s="51"/>
      <c r="R91" s="51"/>
      <c r="S91" s="51"/>
      <c r="T91" s="51"/>
      <c r="U91" s="51"/>
      <c r="V91" s="51"/>
      <c r="W91" s="51"/>
      <c r="X91" s="51"/>
      <c r="Y91" s="51"/>
    </row>
    <row r="92" spans="1:25" s="1" customFormat="1" ht="15.75" x14ac:dyDescent="0.25">
      <c r="A92" s="7"/>
      <c r="B92" s="18" t="s">
        <v>73</v>
      </c>
      <c r="C92" s="9">
        <f t="shared" si="5"/>
        <v>1746</v>
      </c>
      <c r="D92" s="15" t="s">
        <v>3</v>
      </c>
      <c r="E92" s="9">
        <f t="shared" si="4"/>
        <v>1765</v>
      </c>
      <c r="F92" s="16">
        <v>20</v>
      </c>
      <c r="G92" s="52">
        <v>11</v>
      </c>
      <c r="H92" s="52">
        <v>9</v>
      </c>
      <c r="I92" s="52">
        <v>0</v>
      </c>
      <c r="J92" s="21">
        <f t="shared" si="3"/>
        <v>0</v>
      </c>
      <c r="K92" s="53">
        <v>584.75</v>
      </c>
      <c r="L92" s="149">
        <v>1169.5</v>
      </c>
      <c r="M92" s="59"/>
      <c r="N92" s="55"/>
      <c r="O92" s="55">
        <v>450</v>
      </c>
      <c r="P92" s="174"/>
      <c r="Q92" s="51"/>
      <c r="R92" s="51"/>
      <c r="S92" s="51"/>
      <c r="T92" s="51"/>
      <c r="U92" s="51"/>
      <c r="V92" s="51"/>
      <c r="W92" s="51"/>
      <c r="X92" s="51"/>
      <c r="Y92" s="51"/>
    </row>
    <row r="93" spans="1:25" s="1" customFormat="1" ht="15.75" x14ac:dyDescent="0.25">
      <c r="A93" s="7"/>
      <c r="B93" s="18" t="s">
        <v>89</v>
      </c>
      <c r="C93" s="9">
        <f t="shared" si="5"/>
        <v>1766</v>
      </c>
      <c r="D93" s="15" t="s">
        <v>3</v>
      </c>
      <c r="E93" s="9">
        <f t="shared" si="4"/>
        <v>1770</v>
      </c>
      <c r="F93" s="16">
        <v>5</v>
      </c>
      <c r="G93" s="52">
        <v>3</v>
      </c>
      <c r="H93" s="52">
        <v>2</v>
      </c>
      <c r="I93" s="52">
        <v>0</v>
      </c>
      <c r="J93" s="21">
        <f t="shared" si="3"/>
        <v>0</v>
      </c>
      <c r="K93" s="57">
        <v>137</v>
      </c>
      <c r="L93" s="149">
        <v>137</v>
      </c>
      <c r="M93" s="59"/>
      <c r="N93" s="48"/>
      <c r="O93" s="48">
        <v>50</v>
      </c>
      <c r="P93" s="176"/>
      <c r="Q93" s="51"/>
      <c r="R93" s="51"/>
      <c r="S93" s="51"/>
      <c r="T93" s="51"/>
      <c r="U93" s="51"/>
      <c r="V93" s="51"/>
      <c r="W93" s="51"/>
      <c r="X93" s="51"/>
      <c r="Y93" s="51"/>
    </row>
    <row r="94" spans="1:25" s="1" customFormat="1" ht="15.75" x14ac:dyDescent="0.25">
      <c r="A94" s="7"/>
      <c r="B94" s="194" t="s">
        <v>120</v>
      </c>
      <c r="C94" s="63">
        <f t="shared" si="5"/>
        <v>1771</v>
      </c>
      <c r="D94" s="63" t="s">
        <v>3</v>
      </c>
      <c r="E94" s="63">
        <f t="shared" si="4"/>
        <v>1780</v>
      </c>
      <c r="F94" s="190">
        <v>10</v>
      </c>
      <c r="G94" s="58">
        <v>0</v>
      </c>
      <c r="H94" s="58">
        <v>10</v>
      </c>
      <c r="I94" s="58">
        <v>0</v>
      </c>
      <c r="J94" s="58">
        <f t="shared" si="3"/>
        <v>0</v>
      </c>
      <c r="K94" s="55">
        <v>0</v>
      </c>
      <c r="L94" s="150">
        <v>0</v>
      </c>
      <c r="M94" s="54"/>
      <c r="N94" s="55"/>
      <c r="O94" s="55">
        <v>773.2</v>
      </c>
      <c r="P94" s="174"/>
      <c r="Q94" s="51"/>
      <c r="R94" s="51"/>
      <c r="S94" s="51"/>
      <c r="T94" s="51"/>
      <c r="U94" s="51"/>
      <c r="V94" s="51"/>
      <c r="W94" s="51"/>
      <c r="X94" s="51"/>
      <c r="Y94" s="51"/>
    </row>
    <row r="95" spans="1:25" s="1" customFormat="1" ht="15.75" x14ac:dyDescent="0.25">
      <c r="A95" s="7"/>
      <c r="B95" s="10" t="s">
        <v>96</v>
      </c>
      <c r="C95" s="9">
        <f t="shared" si="5"/>
        <v>1781</v>
      </c>
      <c r="D95" s="9" t="s">
        <v>3</v>
      </c>
      <c r="E95" s="9">
        <f t="shared" si="4"/>
        <v>1785</v>
      </c>
      <c r="F95" s="14">
        <v>5</v>
      </c>
      <c r="G95" s="21">
        <v>2</v>
      </c>
      <c r="H95" s="21">
        <v>0</v>
      </c>
      <c r="I95" s="21">
        <v>3</v>
      </c>
      <c r="J95" s="21">
        <f t="shared" ref="J95:J105" si="6">SUM(F95-G94:G95-H95-I95)</f>
        <v>0</v>
      </c>
      <c r="K95" s="48">
        <v>230</v>
      </c>
      <c r="L95" s="148">
        <v>230</v>
      </c>
      <c r="M95" s="49"/>
      <c r="N95" s="48"/>
      <c r="O95" s="48">
        <v>410</v>
      </c>
      <c r="P95" s="174"/>
      <c r="Q95" s="51"/>
      <c r="R95" s="51"/>
      <c r="S95" s="51"/>
      <c r="T95" s="51"/>
      <c r="U95" s="51"/>
      <c r="V95" s="51"/>
      <c r="W95" s="51"/>
      <c r="X95" s="51"/>
      <c r="Y95" s="51"/>
    </row>
    <row r="96" spans="1:25" s="1" customFormat="1" ht="30.75" customHeight="1" x14ac:dyDescent="0.25">
      <c r="A96" s="7"/>
      <c r="B96" s="11" t="s">
        <v>97</v>
      </c>
      <c r="C96" s="9"/>
      <c r="D96" s="9"/>
      <c r="E96" s="9"/>
      <c r="F96" s="9"/>
      <c r="G96" s="21"/>
      <c r="H96" s="21"/>
      <c r="I96" s="21"/>
      <c r="J96" s="21"/>
      <c r="K96" s="48"/>
      <c r="L96" s="154"/>
      <c r="M96" s="61"/>
      <c r="N96" s="48"/>
      <c r="O96" s="48"/>
      <c r="P96" s="174"/>
      <c r="Q96" s="51"/>
      <c r="R96" s="51"/>
      <c r="S96" s="51"/>
      <c r="T96" s="51"/>
      <c r="U96" s="51"/>
      <c r="V96" s="51"/>
      <c r="W96" s="51"/>
      <c r="X96" s="51"/>
      <c r="Y96" s="51"/>
    </row>
    <row r="97" spans="1:25" s="1" customFormat="1" ht="15.75" x14ac:dyDescent="0.25">
      <c r="A97" s="7"/>
      <c r="B97" s="18" t="s">
        <v>83</v>
      </c>
      <c r="C97" s="15">
        <f>SUM(E95+1)</f>
        <v>1786</v>
      </c>
      <c r="D97" s="15" t="s">
        <v>3</v>
      </c>
      <c r="E97" s="15">
        <f>SUM(E95+F97)</f>
        <v>1810</v>
      </c>
      <c r="F97" s="15">
        <v>25</v>
      </c>
      <c r="G97" s="52">
        <v>24</v>
      </c>
      <c r="H97" s="52">
        <v>0</v>
      </c>
      <c r="I97" s="52">
        <v>1</v>
      </c>
      <c r="J97" s="21">
        <f t="shared" si="6"/>
        <v>0</v>
      </c>
      <c r="K97" s="53">
        <f>2950+1192+3000+250</f>
        <v>7392</v>
      </c>
      <c r="L97" s="149">
        <v>14783</v>
      </c>
      <c r="M97" s="62"/>
      <c r="N97" s="48"/>
      <c r="O97" s="48">
        <v>4332.5</v>
      </c>
      <c r="P97" s="174"/>
      <c r="Q97" s="51"/>
      <c r="R97" s="51"/>
      <c r="S97" s="51"/>
      <c r="T97" s="51"/>
      <c r="U97" s="51"/>
      <c r="V97" s="51"/>
      <c r="W97" s="51"/>
      <c r="X97" s="51"/>
      <c r="Y97" s="51"/>
    </row>
    <row r="98" spans="1:25" s="1" customFormat="1" ht="15.75" x14ac:dyDescent="0.25">
      <c r="A98" s="7"/>
      <c r="B98" s="8" t="s">
        <v>52</v>
      </c>
      <c r="C98" s="9">
        <f t="shared" ref="C98:C134" si="7">E97+1</f>
        <v>1811</v>
      </c>
      <c r="D98" s="9" t="s">
        <v>3</v>
      </c>
      <c r="E98" s="9">
        <f>SUM(E97+F98)</f>
        <v>1822</v>
      </c>
      <c r="F98" s="9">
        <v>12</v>
      </c>
      <c r="G98" s="21">
        <v>9</v>
      </c>
      <c r="H98" s="21">
        <v>3</v>
      </c>
      <c r="I98" s="21">
        <v>0</v>
      </c>
      <c r="J98" s="21">
        <f t="shared" si="6"/>
        <v>0</v>
      </c>
      <c r="K98" s="48">
        <v>1376</v>
      </c>
      <c r="L98" s="148">
        <v>2752</v>
      </c>
      <c r="M98" s="49"/>
      <c r="N98" s="48"/>
      <c r="O98" s="48">
        <v>405</v>
      </c>
      <c r="P98" s="174"/>
      <c r="Q98" s="51"/>
      <c r="R98" s="51"/>
      <c r="S98" s="51"/>
      <c r="T98" s="51"/>
      <c r="U98" s="51"/>
      <c r="V98" s="51"/>
      <c r="W98" s="51"/>
      <c r="X98" s="51"/>
      <c r="Y98" s="51"/>
    </row>
    <row r="99" spans="1:25" s="1" customFormat="1" ht="15.75" x14ac:dyDescent="0.25">
      <c r="A99" s="7"/>
      <c r="B99" s="8" t="s">
        <v>123</v>
      </c>
      <c r="C99" s="9">
        <f t="shared" si="7"/>
        <v>1823</v>
      </c>
      <c r="D99" s="9" t="s">
        <v>3</v>
      </c>
      <c r="E99" s="9">
        <f t="shared" ref="E99:E134" si="8">SUM(E98+F99)</f>
        <v>1847</v>
      </c>
      <c r="F99" s="9">
        <v>25</v>
      </c>
      <c r="G99" s="58">
        <v>23</v>
      </c>
      <c r="H99" s="58">
        <v>2</v>
      </c>
      <c r="I99" s="58">
        <v>0</v>
      </c>
      <c r="J99" s="21">
        <f t="shared" si="6"/>
        <v>0</v>
      </c>
      <c r="K99" s="55">
        <f>900+1000+1000+250+973</f>
        <v>4123</v>
      </c>
      <c r="L99" s="150">
        <v>8246</v>
      </c>
      <c r="M99" s="54"/>
      <c r="N99" s="55"/>
      <c r="O99" s="55">
        <v>2594</v>
      </c>
      <c r="P99" s="174"/>
      <c r="Q99" s="51"/>
      <c r="R99" s="51"/>
      <c r="S99" s="51"/>
      <c r="T99" s="51"/>
      <c r="U99" s="51"/>
      <c r="V99" s="51"/>
      <c r="W99" s="51"/>
      <c r="X99" s="51"/>
      <c r="Y99" s="51"/>
    </row>
    <row r="100" spans="1:25" s="1" customFormat="1" ht="15.75" x14ac:dyDescent="0.25">
      <c r="A100" s="7"/>
      <c r="B100" s="18" t="s">
        <v>124</v>
      </c>
      <c r="C100" s="9">
        <f t="shared" si="7"/>
        <v>1848</v>
      </c>
      <c r="D100" s="15" t="s">
        <v>3</v>
      </c>
      <c r="E100" s="9">
        <f t="shared" si="8"/>
        <v>1892</v>
      </c>
      <c r="F100" s="15">
        <v>45</v>
      </c>
      <c r="G100" s="52">
        <v>32</v>
      </c>
      <c r="H100" s="52">
        <v>13</v>
      </c>
      <c r="I100" s="52">
        <v>0</v>
      </c>
      <c r="J100" s="21">
        <f t="shared" si="6"/>
        <v>0</v>
      </c>
      <c r="K100" s="53">
        <f>456.5+500+500+100+100+750+1770</f>
        <v>4176.5</v>
      </c>
      <c r="L100" s="151">
        <v>8353</v>
      </c>
      <c r="M100" s="49"/>
      <c r="N100" s="48"/>
      <c r="O100" s="48">
        <v>3077.5</v>
      </c>
      <c r="P100" s="174"/>
      <c r="Q100" s="51"/>
      <c r="R100" s="51"/>
      <c r="S100" s="51"/>
      <c r="T100" s="51"/>
      <c r="U100" s="51"/>
      <c r="V100" s="51"/>
      <c r="W100" s="51"/>
      <c r="X100" s="51"/>
      <c r="Y100" s="51"/>
    </row>
    <row r="101" spans="1:25" s="1" customFormat="1" ht="15.75" x14ac:dyDescent="0.25">
      <c r="A101" s="7"/>
      <c r="B101" s="8" t="s">
        <v>53</v>
      </c>
      <c r="C101" s="9">
        <f t="shared" si="7"/>
        <v>1893</v>
      </c>
      <c r="D101" s="9" t="s">
        <v>3</v>
      </c>
      <c r="E101" s="9">
        <f t="shared" si="8"/>
        <v>1907</v>
      </c>
      <c r="F101" s="9">
        <v>15</v>
      </c>
      <c r="G101" s="21">
        <v>15</v>
      </c>
      <c r="H101" s="21">
        <v>0</v>
      </c>
      <c r="I101" s="21">
        <v>0</v>
      </c>
      <c r="J101" s="21">
        <f t="shared" si="6"/>
        <v>0</v>
      </c>
      <c r="K101" s="48">
        <f>4610+75</f>
        <v>4685</v>
      </c>
      <c r="L101" s="148">
        <v>9370</v>
      </c>
      <c r="M101" s="49"/>
      <c r="N101" s="48"/>
      <c r="O101" s="48">
        <v>3290</v>
      </c>
      <c r="P101" s="174"/>
      <c r="Q101" s="51"/>
      <c r="R101" s="51"/>
      <c r="S101" s="51"/>
      <c r="T101" s="51"/>
      <c r="U101" s="51"/>
      <c r="V101" s="51"/>
      <c r="W101" s="51"/>
      <c r="X101" s="51"/>
      <c r="Y101" s="51"/>
    </row>
    <row r="102" spans="1:25" s="1" customFormat="1" ht="15.75" x14ac:dyDescent="0.25">
      <c r="A102" s="7"/>
      <c r="B102" s="8" t="s">
        <v>125</v>
      </c>
      <c r="C102" s="9">
        <f t="shared" si="7"/>
        <v>1908</v>
      </c>
      <c r="D102" s="9" t="s">
        <v>3</v>
      </c>
      <c r="E102" s="9">
        <f t="shared" si="8"/>
        <v>1937</v>
      </c>
      <c r="F102" s="9">
        <v>30</v>
      </c>
      <c r="G102" s="52">
        <v>18</v>
      </c>
      <c r="H102" s="52">
        <v>12</v>
      </c>
      <c r="I102" s="52">
        <v>0</v>
      </c>
      <c r="J102" s="21">
        <f t="shared" si="6"/>
        <v>0</v>
      </c>
      <c r="K102" s="48">
        <v>4971.5</v>
      </c>
      <c r="L102" s="148">
        <v>9943</v>
      </c>
      <c r="M102" s="49"/>
      <c r="N102" s="48"/>
      <c r="O102" s="48">
        <v>4215.6499999999996</v>
      </c>
      <c r="P102" s="174"/>
      <c r="Q102" s="51"/>
      <c r="R102" s="51"/>
      <c r="S102" s="51"/>
      <c r="T102" s="51"/>
      <c r="U102" s="51"/>
      <c r="V102" s="51"/>
      <c r="W102" s="51"/>
      <c r="X102" s="51"/>
      <c r="Y102" s="51"/>
    </row>
    <row r="103" spans="1:25" s="1" customFormat="1" ht="15.75" x14ac:dyDescent="0.25">
      <c r="A103" s="7"/>
      <c r="B103" s="8" t="s">
        <v>126</v>
      </c>
      <c r="C103" s="9">
        <f t="shared" si="7"/>
        <v>1938</v>
      </c>
      <c r="D103" s="9" t="s">
        <v>3</v>
      </c>
      <c r="E103" s="9">
        <f t="shared" si="8"/>
        <v>1987</v>
      </c>
      <c r="F103" s="9">
        <v>50</v>
      </c>
      <c r="G103" s="21">
        <v>46</v>
      </c>
      <c r="H103" s="21">
        <v>3</v>
      </c>
      <c r="I103" s="21">
        <v>1</v>
      </c>
      <c r="J103" s="21">
        <f t="shared" si="6"/>
        <v>0</v>
      </c>
      <c r="K103" s="48">
        <v>12562.5</v>
      </c>
      <c r="L103" s="148">
        <v>25125</v>
      </c>
      <c r="M103" s="49"/>
      <c r="N103" s="48"/>
      <c r="O103" s="48">
        <v>8893</v>
      </c>
      <c r="P103" s="174"/>
      <c r="Q103" s="51"/>
      <c r="R103" s="51"/>
      <c r="S103" s="51"/>
      <c r="T103" s="51"/>
      <c r="U103" s="51"/>
      <c r="V103" s="51"/>
      <c r="W103" s="51"/>
      <c r="X103" s="51"/>
      <c r="Y103" s="51"/>
    </row>
    <row r="104" spans="1:25" s="1" customFormat="1" ht="15.75" x14ac:dyDescent="0.25">
      <c r="A104" s="7"/>
      <c r="B104" s="18" t="s">
        <v>127</v>
      </c>
      <c r="C104" s="15">
        <f t="shared" si="7"/>
        <v>1988</v>
      </c>
      <c r="D104" s="15" t="s">
        <v>3</v>
      </c>
      <c r="E104" s="15">
        <f t="shared" si="8"/>
        <v>1994</v>
      </c>
      <c r="F104" s="15">
        <v>7</v>
      </c>
      <c r="G104" s="52">
        <f>2+1+1</f>
        <v>4</v>
      </c>
      <c r="H104" s="52">
        <v>0</v>
      </c>
      <c r="I104" s="52">
        <v>0</v>
      </c>
      <c r="J104" s="52">
        <f t="shared" si="6"/>
        <v>3</v>
      </c>
      <c r="K104" s="53">
        <f>2806.5+500+500</f>
        <v>3806.5</v>
      </c>
      <c r="L104" s="149">
        <f>5613+977.99+1000</f>
        <v>7590.99</v>
      </c>
      <c r="M104" s="59"/>
      <c r="N104" s="53"/>
      <c r="O104" s="53">
        <v>1693.5</v>
      </c>
      <c r="P104" s="176"/>
      <c r="Q104" s="51"/>
      <c r="R104" s="51"/>
      <c r="S104" s="51"/>
      <c r="T104" s="51"/>
      <c r="U104" s="51"/>
      <c r="V104" s="51"/>
      <c r="W104" s="51"/>
      <c r="X104" s="51"/>
      <c r="Y104" s="51"/>
    </row>
    <row r="105" spans="1:25" s="1" customFormat="1" ht="15.75" x14ac:dyDescent="0.25">
      <c r="A105" s="7"/>
      <c r="B105" s="8" t="s">
        <v>128</v>
      </c>
      <c r="C105" s="9">
        <f t="shared" si="7"/>
        <v>1995</v>
      </c>
      <c r="D105" s="9" t="s">
        <v>3</v>
      </c>
      <c r="E105" s="9">
        <f t="shared" si="8"/>
        <v>2034</v>
      </c>
      <c r="F105" s="9">
        <v>40</v>
      </c>
      <c r="G105" s="63">
        <v>3</v>
      </c>
      <c r="H105" s="58">
        <v>37</v>
      </c>
      <c r="I105" s="58">
        <v>0</v>
      </c>
      <c r="J105" s="21">
        <f t="shared" si="6"/>
        <v>0</v>
      </c>
      <c r="K105" s="55">
        <v>1545</v>
      </c>
      <c r="L105" s="150">
        <v>3090</v>
      </c>
      <c r="M105" s="54"/>
      <c r="N105" s="55"/>
      <c r="O105" s="55">
        <v>3366</v>
      </c>
      <c r="P105" s="174"/>
      <c r="Q105" s="51"/>
      <c r="R105" s="51"/>
      <c r="S105" s="51"/>
      <c r="T105" s="51"/>
      <c r="U105" s="51"/>
      <c r="V105" s="51"/>
      <c r="W105" s="51"/>
      <c r="X105" s="51"/>
      <c r="Y105" s="51"/>
    </row>
    <row r="106" spans="1:25" s="1" customFormat="1" ht="15.75" x14ac:dyDescent="0.25">
      <c r="A106" s="7"/>
      <c r="B106" s="8" t="s">
        <v>131</v>
      </c>
      <c r="C106" s="9">
        <f t="shared" si="7"/>
        <v>2035</v>
      </c>
      <c r="D106" s="9" t="s">
        <v>3</v>
      </c>
      <c r="E106" s="9">
        <f t="shared" si="8"/>
        <v>2054</v>
      </c>
      <c r="F106" s="9">
        <v>20</v>
      </c>
      <c r="G106" s="63">
        <v>20</v>
      </c>
      <c r="H106" s="58">
        <v>0</v>
      </c>
      <c r="I106" s="58">
        <v>0</v>
      </c>
      <c r="J106" s="21">
        <f>SUM(F106-G105:G106-H106-I106)</f>
        <v>0</v>
      </c>
      <c r="K106" s="48">
        <v>5076</v>
      </c>
      <c r="L106" s="148">
        <v>10152</v>
      </c>
      <c r="M106" s="49"/>
      <c r="N106" s="48"/>
      <c r="O106" s="48">
        <v>4108</v>
      </c>
      <c r="P106" s="174"/>
      <c r="Q106" s="51"/>
      <c r="R106" s="51"/>
      <c r="S106" s="51"/>
      <c r="T106" s="51"/>
      <c r="U106" s="51"/>
      <c r="V106" s="51"/>
      <c r="W106" s="51"/>
      <c r="X106" s="51"/>
      <c r="Y106" s="51"/>
    </row>
    <row r="107" spans="1:25" s="1" customFormat="1" ht="15.75" x14ac:dyDescent="0.25">
      <c r="A107" s="7"/>
      <c r="B107" s="8" t="s">
        <v>132</v>
      </c>
      <c r="C107" s="9">
        <f t="shared" si="7"/>
        <v>2055</v>
      </c>
      <c r="D107" s="9" t="s">
        <v>3</v>
      </c>
      <c r="E107" s="9">
        <f t="shared" si="8"/>
        <v>2064</v>
      </c>
      <c r="F107" s="9">
        <v>10</v>
      </c>
      <c r="G107" s="58">
        <v>3</v>
      </c>
      <c r="H107" s="58">
        <v>7</v>
      </c>
      <c r="I107" s="58">
        <v>0</v>
      </c>
      <c r="J107" s="21">
        <f t="shared" ref="J107:J137" si="9">SUM(F107-G106:G107-H107-I107)</f>
        <v>0</v>
      </c>
      <c r="K107" s="55">
        <v>500</v>
      </c>
      <c r="L107" s="150">
        <v>1000</v>
      </c>
      <c r="M107" s="54"/>
      <c r="N107" s="55"/>
      <c r="O107" s="55">
        <v>600</v>
      </c>
      <c r="P107" s="174"/>
      <c r="Q107" s="51"/>
      <c r="R107" s="51"/>
      <c r="S107" s="51"/>
      <c r="T107" s="51"/>
      <c r="U107" s="51"/>
      <c r="V107" s="51"/>
      <c r="W107" s="51"/>
      <c r="X107" s="51"/>
      <c r="Y107" s="51"/>
    </row>
    <row r="108" spans="1:25" s="1" customFormat="1" ht="15.75" x14ac:dyDescent="0.25">
      <c r="A108" s="7"/>
      <c r="B108" s="8" t="s">
        <v>133</v>
      </c>
      <c r="C108" s="9">
        <f t="shared" si="7"/>
        <v>2065</v>
      </c>
      <c r="D108" s="9" t="s">
        <v>3</v>
      </c>
      <c r="E108" s="9">
        <f t="shared" si="8"/>
        <v>2184</v>
      </c>
      <c r="F108" s="9">
        <v>120</v>
      </c>
      <c r="G108" s="21">
        <v>105</v>
      </c>
      <c r="H108" s="21">
        <v>14</v>
      </c>
      <c r="I108" s="21">
        <v>1</v>
      </c>
      <c r="J108" s="21">
        <f t="shared" si="9"/>
        <v>0</v>
      </c>
      <c r="K108" s="48">
        <f>3120+4450</f>
        <v>7570</v>
      </c>
      <c r="L108" s="148">
        <v>15140</v>
      </c>
      <c r="M108" s="49"/>
      <c r="N108" s="48"/>
      <c r="O108" s="48">
        <v>6838</v>
      </c>
      <c r="P108" s="174"/>
      <c r="Q108" s="51"/>
      <c r="R108" s="51"/>
      <c r="S108" s="51"/>
      <c r="T108" s="51"/>
      <c r="U108" s="51"/>
      <c r="V108" s="51"/>
      <c r="W108" s="51"/>
      <c r="X108" s="51"/>
      <c r="Y108" s="51"/>
    </row>
    <row r="109" spans="1:25" s="1" customFormat="1" ht="15.75" x14ac:dyDescent="0.25">
      <c r="A109" s="7"/>
      <c r="B109" s="8" t="s">
        <v>161</v>
      </c>
      <c r="C109" s="9">
        <f t="shared" si="7"/>
        <v>2185</v>
      </c>
      <c r="D109" s="9" t="s">
        <v>3</v>
      </c>
      <c r="E109" s="9">
        <f t="shared" si="8"/>
        <v>2189</v>
      </c>
      <c r="F109" s="9">
        <v>5</v>
      </c>
      <c r="G109" s="21">
        <v>3</v>
      </c>
      <c r="H109" s="21">
        <v>2</v>
      </c>
      <c r="I109" s="21">
        <v>0</v>
      </c>
      <c r="J109" s="21">
        <f t="shared" si="9"/>
        <v>0</v>
      </c>
      <c r="K109" s="48">
        <v>1320</v>
      </c>
      <c r="L109" s="147">
        <v>1490</v>
      </c>
      <c r="M109" s="49"/>
      <c r="N109" s="48"/>
      <c r="O109" s="48">
        <v>1585</v>
      </c>
      <c r="P109" s="175"/>
      <c r="Q109" s="51"/>
      <c r="R109" s="51"/>
      <c r="S109" s="51"/>
      <c r="T109" s="51"/>
      <c r="U109" s="51"/>
      <c r="V109" s="51"/>
      <c r="W109" s="51"/>
      <c r="X109" s="51"/>
      <c r="Y109" s="51"/>
    </row>
    <row r="110" spans="1:25" s="1" customFormat="1" ht="15.75" x14ac:dyDescent="0.25">
      <c r="A110" s="7"/>
      <c r="B110" s="8" t="s">
        <v>134</v>
      </c>
      <c r="C110" s="9">
        <f t="shared" si="7"/>
        <v>2190</v>
      </c>
      <c r="D110" s="9" t="s">
        <v>3</v>
      </c>
      <c r="E110" s="9">
        <f t="shared" si="8"/>
        <v>2234</v>
      </c>
      <c r="F110" s="9">
        <v>45</v>
      </c>
      <c r="G110" s="21">
        <v>37</v>
      </c>
      <c r="H110" s="21">
        <v>6</v>
      </c>
      <c r="I110" s="21">
        <v>2</v>
      </c>
      <c r="J110" s="21">
        <f t="shared" si="9"/>
        <v>0</v>
      </c>
      <c r="K110" s="48">
        <v>6779.5</v>
      </c>
      <c r="L110" s="148">
        <v>13559</v>
      </c>
      <c r="M110" s="49"/>
      <c r="N110" s="48"/>
      <c r="O110" s="48">
        <v>7215.75</v>
      </c>
      <c r="P110" s="174"/>
      <c r="Q110" s="51"/>
      <c r="R110" s="51"/>
      <c r="S110" s="51"/>
      <c r="T110" s="51"/>
      <c r="U110" s="51"/>
      <c r="V110" s="51"/>
      <c r="W110" s="51"/>
      <c r="X110" s="51"/>
      <c r="Y110" s="51"/>
    </row>
    <row r="111" spans="1:25" s="1" customFormat="1" ht="15.75" x14ac:dyDescent="0.25">
      <c r="A111" s="7"/>
      <c r="B111" s="8" t="s">
        <v>135</v>
      </c>
      <c r="C111" s="9">
        <f t="shared" si="7"/>
        <v>2235</v>
      </c>
      <c r="D111" s="9" t="s">
        <v>3</v>
      </c>
      <c r="E111" s="9">
        <f t="shared" si="8"/>
        <v>2254</v>
      </c>
      <c r="F111" s="9">
        <v>20</v>
      </c>
      <c r="G111" s="21">
        <v>18</v>
      </c>
      <c r="H111" s="21">
        <v>0</v>
      </c>
      <c r="I111" s="21">
        <v>2</v>
      </c>
      <c r="J111" s="21">
        <f t="shared" si="9"/>
        <v>0</v>
      </c>
      <c r="K111" s="48">
        <v>2450</v>
      </c>
      <c r="L111" s="155">
        <v>4900</v>
      </c>
      <c r="M111" s="49"/>
      <c r="N111" s="48"/>
      <c r="O111" s="48">
        <v>3148</v>
      </c>
      <c r="P111" s="176"/>
      <c r="Q111" s="51"/>
      <c r="R111" s="51"/>
      <c r="S111" s="51"/>
      <c r="T111" s="51"/>
      <c r="U111" s="51"/>
      <c r="V111" s="51"/>
      <c r="W111" s="51"/>
      <c r="X111" s="51"/>
      <c r="Y111" s="51"/>
    </row>
    <row r="112" spans="1:25" s="1" customFormat="1" ht="15.75" x14ac:dyDescent="0.25">
      <c r="A112" s="7"/>
      <c r="B112" s="8" t="s">
        <v>136</v>
      </c>
      <c r="C112" s="9">
        <f t="shared" si="7"/>
        <v>2255</v>
      </c>
      <c r="D112" s="9" t="s">
        <v>3</v>
      </c>
      <c r="E112" s="9">
        <f t="shared" si="8"/>
        <v>2264</v>
      </c>
      <c r="F112" s="9">
        <v>10</v>
      </c>
      <c r="G112" s="21">
        <v>9</v>
      </c>
      <c r="H112" s="21">
        <v>1</v>
      </c>
      <c r="I112" s="21">
        <v>0</v>
      </c>
      <c r="J112" s="21">
        <f t="shared" si="9"/>
        <v>0</v>
      </c>
      <c r="K112" s="48">
        <v>4344</v>
      </c>
      <c r="L112" s="148">
        <v>8608</v>
      </c>
      <c r="M112" s="49"/>
      <c r="N112" s="48"/>
      <c r="O112" s="48">
        <v>3406.17</v>
      </c>
      <c r="P112" s="174"/>
      <c r="Q112" s="51"/>
      <c r="R112" s="51"/>
      <c r="S112" s="51"/>
      <c r="T112" s="51"/>
      <c r="U112" s="51"/>
      <c r="V112" s="51"/>
      <c r="W112" s="51"/>
      <c r="X112" s="51"/>
      <c r="Y112" s="51"/>
    </row>
    <row r="113" spans="1:25" s="1" customFormat="1" ht="15.75" x14ac:dyDescent="0.25">
      <c r="A113" s="7"/>
      <c r="B113" s="8" t="s">
        <v>137</v>
      </c>
      <c r="C113" s="9">
        <f t="shared" si="7"/>
        <v>2265</v>
      </c>
      <c r="D113" s="9" t="s">
        <v>3</v>
      </c>
      <c r="E113" s="9">
        <f t="shared" si="8"/>
        <v>2274</v>
      </c>
      <c r="F113" s="9">
        <v>10</v>
      </c>
      <c r="G113" s="58">
        <v>10</v>
      </c>
      <c r="H113" s="58">
        <v>0</v>
      </c>
      <c r="I113" s="58">
        <v>0</v>
      </c>
      <c r="J113" s="21">
        <f t="shared" si="9"/>
        <v>0</v>
      </c>
      <c r="K113" s="55">
        <v>2477</v>
      </c>
      <c r="L113" s="150">
        <v>4951</v>
      </c>
      <c r="M113" s="54"/>
      <c r="N113" s="55"/>
      <c r="O113" s="55">
        <v>1506</v>
      </c>
      <c r="P113" s="174"/>
      <c r="Q113" s="51"/>
      <c r="R113" s="51"/>
      <c r="S113" s="51"/>
      <c r="T113" s="51"/>
      <c r="U113" s="51"/>
      <c r="V113" s="51"/>
      <c r="W113" s="51"/>
      <c r="X113" s="51"/>
      <c r="Y113" s="51"/>
    </row>
    <row r="114" spans="1:25" s="1" customFormat="1" ht="15.75" x14ac:dyDescent="0.25">
      <c r="A114" s="7"/>
      <c r="B114" s="8" t="s">
        <v>138</v>
      </c>
      <c r="C114" s="9">
        <f t="shared" si="7"/>
        <v>2275</v>
      </c>
      <c r="D114" s="9" t="s">
        <v>3</v>
      </c>
      <c r="E114" s="9">
        <f t="shared" si="8"/>
        <v>2314</v>
      </c>
      <c r="F114" s="9">
        <v>40</v>
      </c>
      <c r="G114" s="21">
        <v>35</v>
      </c>
      <c r="H114" s="21">
        <v>5</v>
      </c>
      <c r="I114" s="21">
        <v>0</v>
      </c>
      <c r="J114" s="21">
        <f t="shared" si="9"/>
        <v>0</v>
      </c>
      <c r="K114" s="48">
        <v>13460</v>
      </c>
      <c r="L114" s="148">
        <v>26082</v>
      </c>
      <c r="M114" s="49"/>
      <c r="N114" s="48"/>
      <c r="O114" s="48">
        <v>10114</v>
      </c>
      <c r="P114" s="174"/>
      <c r="Q114" s="51"/>
      <c r="R114" s="51"/>
      <c r="S114" s="51"/>
      <c r="T114" s="51"/>
      <c r="U114" s="51"/>
      <c r="V114" s="51"/>
      <c r="W114" s="51"/>
      <c r="X114" s="51"/>
      <c r="Y114" s="51"/>
    </row>
    <row r="115" spans="1:25" s="1" customFormat="1" ht="15.75" x14ac:dyDescent="0.25">
      <c r="A115" s="7"/>
      <c r="B115" s="8" t="s">
        <v>139</v>
      </c>
      <c r="C115" s="9">
        <f t="shared" si="7"/>
        <v>2315</v>
      </c>
      <c r="D115" s="9" t="s">
        <v>3</v>
      </c>
      <c r="E115" s="9">
        <f t="shared" si="8"/>
        <v>2318</v>
      </c>
      <c r="F115" s="9">
        <v>4</v>
      </c>
      <c r="G115" s="21">
        <v>4</v>
      </c>
      <c r="H115" s="21">
        <v>0</v>
      </c>
      <c r="I115" s="21">
        <v>0</v>
      </c>
      <c r="J115" s="21">
        <f t="shared" si="9"/>
        <v>0</v>
      </c>
      <c r="K115" s="48">
        <v>955</v>
      </c>
      <c r="L115" s="148">
        <v>1910</v>
      </c>
      <c r="M115" s="49"/>
      <c r="N115" s="48"/>
      <c r="O115" s="48">
        <v>880</v>
      </c>
      <c r="P115" s="174"/>
      <c r="Q115" s="51"/>
      <c r="R115" s="51"/>
      <c r="S115" s="51"/>
      <c r="T115" s="51"/>
      <c r="U115" s="51"/>
      <c r="V115" s="51"/>
      <c r="W115" s="51"/>
      <c r="X115" s="51"/>
      <c r="Y115" s="51"/>
    </row>
    <row r="116" spans="1:25" s="1" customFormat="1" ht="15.75" x14ac:dyDescent="0.25">
      <c r="A116" s="7"/>
      <c r="B116" s="8" t="s">
        <v>140</v>
      </c>
      <c r="C116" s="9">
        <f t="shared" si="7"/>
        <v>2319</v>
      </c>
      <c r="D116" s="9" t="s">
        <v>3</v>
      </c>
      <c r="E116" s="9">
        <f t="shared" si="8"/>
        <v>2333</v>
      </c>
      <c r="F116" s="9">
        <v>15</v>
      </c>
      <c r="G116" s="52">
        <v>9</v>
      </c>
      <c r="H116" s="58">
        <v>4</v>
      </c>
      <c r="I116" s="58">
        <v>2</v>
      </c>
      <c r="J116" s="21">
        <f t="shared" si="9"/>
        <v>0</v>
      </c>
      <c r="K116" s="55">
        <v>472.5</v>
      </c>
      <c r="L116" s="150">
        <v>945</v>
      </c>
      <c r="M116" s="54"/>
      <c r="N116" s="55"/>
      <c r="O116" s="55">
        <v>569</v>
      </c>
      <c r="P116" s="176"/>
      <c r="Q116" s="51"/>
      <c r="R116" s="51"/>
      <c r="S116" s="51"/>
      <c r="T116" s="51"/>
      <c r="U116" s="51"/>
      <c r="V116" s="51"/>
      <c r="W116" s="51"/>
      <c r="X116" s="51"/>
      <c r="Y116" s="51"/>
    </row>
    <row r="117" spans="1:25" s="1" customFormat="1" ht="15.75" x14ac:dyDescent="0.25">
      <c r="A117" s="7"/>
      <c r="B117" s="8" t="s">
        <v>141</v>
      </c>
      <c r="C117" s="9">
        <f t="shared" si="7"/>
        <v>2334</v>
      </c>
      <c r="D117" s="9" t="s">
        <v>3</v>
      </c>
      <c r="E117" s="9">
        <f t="shared" si="8"/>
        <v>2433</v>
      </c>
      <c r="F117" s="9">
        <v>100</v>
      </c>
      <c r="G117" s="21">
        <v>100</v>
      </c>
      <c r="H117" s="21">
        <v>0</v>
      </c>
      <c r="I117" s="21">
        <v>0</v>
      </c>
      <c r="J117" s="21">
        <f t="shared" si="9"/>
        <v>0</v>
      </c>
      <c r="K117" s="48">
        <v>9244.5</v>
      </c>
      <c r="L117" s="148">
        <v>18489</v>
      </c>
      <c r="M117" s="49"/>
      <c r="N117" s="48"/>
      <c r="O117" s="48">
        <v>5957.5</v>
      </c>
      <c r="P117" s="174"/>
      <c r="Q117" s="51"/>
      <c r="R117" s="51"/>
      <c r="S117" s="51"/>
      <c r="T117" s="51"/>
      <c r="U117" s="51"/>
      <c r="V117" s="51"/>
      <c r="W117" s="51"/>
      <c r="X117" s="51"/>
      <c r="Y117" s="51"/>
    </row>
    <row r="118" spans="1:25" s="1" customFormat="1" ht="15.75" x14ac:dyDescent="0.25">
      <c r="A118" s="7"/>
      <c r="B118" s="8" t="s">
        <v>142</v>
      </c>
      <c r="C118" s="9">
        <f t="shared" si="7"/>
        <v>2434</v>
      </c>
      <c r="D118" s="9" t="s">
        <v>3</v>
      </c>
      <c r="E118" s="9">
        <f t="shared" si="8"/>
        <v>2543</v>
      </c>
      <c r="F118" s="9">
        <v>110</v>
      </c>
      <c r="G118" s="21">
        <v>98</v>
      </c>
      <c r="H118" s="21">
        <v>11</v>
      </c>
      <c r="I118" s="21">
        <v>1</v>
      </c>
      <c r="J118" s="21">
        <f t="shared" si="9"/>
        <v>0</v>
      </c>
      <c r="K118" s="48">
        <v>10260</v>
      </c>
      <c r="L118" s="148">
        <v>20520</v>
      </c>
      <c r="M118" s="49"/>
      <c r="N118" s="48"/>
      <c r="O118" s="48">
        <v>7750</v>
      </c>
      <c r="P118" s="174"/>
      <c r="Q118" s="51"/>
      <c r="R118" s="51"/>
      <c r="S118" s="51"/>
      <c r="T118" s="51"/>
      <c r="U118" s="51"/>
      <c r="V118" s="51"/>
      <c r="W118" s="51"/>
      <c r="X118" s="51"/>
      <c r="Y118" s="51"/>
    </row>
    <row r="119" spans="1:25" s="1" customFormat="1" ht="15.75" x14ac:dyDescent="0.25">
      <c r="A119" s="7"/>
      <c r="B119" s="8" t="s">
        <v>143</v>
      </c>
      <c r="C119" s="9">
        <f t="shared" si="7"/>
        <v>2544</v>
      </c>
      <c r="D119" s="9" t="s">
        <v>3</v>
      </c>
      <c r="E119" s="9">
        <f t="shared" si="8"/>
        <v>2593</v>
      </c>
      <c r="F119" s="9">
        <v>50</v>
      </c>
      <c r="G119" s="21">
        <v>33</v>
      </c>
      <c r="H119" s="21">
        <v>10</v>
      </c>
      <c r="I119" s="21">
        <v>0</v>
      </c>
      <c r="J119" s="21">
        <f t="shared" si="9"/>
        <v>7</v>
      </c>
      <c r="K119" s="48">
        <f>2576+719</f>
        <v>3295</v>
      </c>
      <c r="L119" s="148">
        <v>6587</v>
      </c>
      <c r="M119" s="49"/>
      <c r="N119" s="48"/>
      <c r="O119" s="48">
        <v>2927</v>
      </c>
      <c r="P119" s="174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1:25" s="1" customFormat="1" ht="15.75" x14ac:dyDescent="0.25">
      <c r="A120" s="7"/>
      <c r="B120" s="8" t="s">
        <v>144</v>
      </c>
      <c r="C120" s="9">
        <f t="shared" si="7"/>
        <v>2594</v>
      </c>
      <c r="D120" s="9" t="s">
        <v>3</v>
      </c>
      <c r="E120" s="9">
        <f t="shared" si="8"/>
        <v>2658</v>
      </c>
      <c r="F120" s="9">
        <v>65</v>
      </c>
      <c r="G120" s="21">
        <v>33</v>
      </c>
      <c r="H120" s="21">
        <v>28</v>
      </c>
      <c r="I120" s="21">
        <v>4</v>
      </c>
      <c r="J120" s="21">
        <f t="shared" si="9"/>
        <v>0</v>
      </c>
      <c r="K120" s="48">
        <v>991.65</v>
      </c>
      <c r="L120" s="148">
        <v>3305.5</v>
      </c>
      <c r="M120" s="49"/>
      <c r="N120" s="48"/>
      <c r="O120" s="48">
        <v>2479</v>
      </c>
      <c r="P120" s="174"/>
      <c r="Q120" s="51"/>
      <c r="R120" s="51"/>
      <c r="S120" s="51"/>
      <c r="T120" s="51"/>
      <c r="U120" s="51"/>
      <c r="V120" s="51"/>
      <c r="W120" s="51"/>
      <c r="X120" s="51"/>
      <c r="Y120" s="51"/>
    </row>
    <row r="121" spans="1:25" s="1" customFormat="1" ht="15.75" x14ac:dyDescent="0.25">
      <c r="A121" s="7"/>
      <c r="B121" s="8" t="s">
        <v>145</v>
      </c>
      <c r="C121" s="9">
        <f t="shared" si="7"/>
        <v>2659</v>
      </c>
      <c r="D121" s="9" t="s">
        <v>3</v>
      </c>
      <c r="E121" s="9">
        <f t="shared" si="8"/>
        <v>2758</v>
      </c>
      <c r="F121" s="9">
        <v>100</v>
      </c>
      <c r="G121" s="21">
        <v>66</v>
      </c>
      <c r="H121" s="21">
        <v>31</v>
      </c>
      <c r="I121" s="21">
        <v>3</v>
      </c>
      <c r="J121" s="21">
        <f t="shared" si="9"/>
        <v>0</v>
      </c>
      <c r="K121" s="48">
        <f>6450.95+50</f>
        <v>6500.95</v>
      </c>
      <c r="L121" s="148">
        <v>13001.9</v>
      </c>
      <c r="M121" s="49"/>
      <c r="N121" s="48"/>
      <c r="O121" s="48">
        <v>5028</v>
      </c>
      <c r="P121" s="176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1:25" s="1" customFormat="1" ht="15.75" x14ac:dyDescent="0.25">
      <c r="A122" s="7"/>
      <c r="B122" s="8" t="s">
        <v>146</v>
      </c>
      <c r="C122" s="9">
        <v>0</v>
      </c>
      <c r="D122" s="9" t="s">
        <v>3</v>
      </c>
      <c r="E122" s="9">
        <v>0</v>
      </c>
      <c r="F122" s="9">
        <v>0</v>
      </c>
      <c r="G122" s="58">
        <v>0</v>
      </c>
      <c r="H122" s="58">
        <v>0</v>
      </c>
      <c r="I122" s="58">
        <v>0</v>
      </c>
      <c r="J122" s="21">
        <f t="shared" si="9"/>
        <v>0</v>
      </c>
      <c r="K122" s="55">
        <v>5053</v>
      </c>
      <c r="L122" s="150">
        <v>10106</v>
      </c>
      <c r="M122" s="54"/>
      <c r="N122" s="55"/>
      <c r="O122" s="55">
        <v>4020</v>
      </c>
      <c r="P122" s="176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1:25" s="1" customFormat="1" ht="15.75" x14ac:dyDescent="0.25">
      <c r="A123" s="7"/>
      <c r="B123" s="8" t="s">
        <v>147</v>
      </c>
      <c r="C123" s="9">
        <v>2759</v>
      </c>
      <c r="D123" s="9" t="s">
        <v>3</v>
      </c>
      <c r="E123" s="9">
        <v>2778</v>
      </c>
      <c r="F123" s="9">
        <v>20</v>
      </c>
      <c r="G123" s="21">
        <v>16</v>
      </c>
      <c r="H123" s="21">
        <v>1</v>
      </c>
      <c r="I123" s="21">
        <v>1</v>
      </c>
      <c r="J123" s="21">
        <f t="shared" si="9"/>
        <v>2</v>
      </c>
      <c r="K123" s="48">
        <v>3894</v>
      </c>
      <c r="L123" s="148">
        <v>8130</v>
      </c>
      <c r="M123" s="49"/>
      <c r="N123" s="48"/>
      <c r="O123" s="48">
        <v>3443.5</v>
      </c>
      <c r="P123" s="174"/>
      <c r="Q123" s="51"/>
      <c r="R123" s="51"/>
      <c r="S123" s="51"/>
      <c r="T123" s="51"/>
      <c r="U123" s="51"/>
      <c r="V123" s="51"/>
      <c r="W123" s="51"/>
      <c r="X123" s="51"/>
      <c r="Y123" s="51"/>
    </row>
    <row r="124" spans="1:25" s="1" customFormat="1" ht="15.75" x14ac:dyDescent="0.25">
      <c r="A124" s="7"/>
      <c r="B124" s="8" t="s">
        <v>148</v>
      </c>
      <c r="C124" s="9">
        <f t="shared" si="7"/>
        <v>2779</v>
      </c>
      <c r="D124" s="9" t="s">
        <v>3</v>
      </c>
      <c r="E124" s="9">
        <f t="shared" si="8"/>
        <v>2788</v>
      </c>
      <c r="F124" s="9">
        <v>10</v>
      </c>
      <c r="G124" s="21">
        <v>6</v>
      </c>
      <c r="H124" s="21">
        <v>4</v>
      </c>
      <c r="I124" s="21">
        <v>0</v>
      </c>
      <c r="J124" s="21">
        <f t="shared" si="9"/>
        <v>0</v>
      </c>
      <c r="K124" s="48">
        <v>632.5</v>
      </c>
      <c r="L124" s="148">
        <v>1265</v>
      </c>
      <c r="M124" s="49"/>
      <c r="N124" s="48"/>
      <c r="O124" s="48">
        <v>525</v>
      </c>
      <c r="P124" s="174"/>
      <c r="Q124" s="51"/>
      <c r="R124" s="51"/>
      <c r="S124" s="51"/>
      <c r="T124" s="51"/>
      <c r="U124" s="51"/>
      <c r="V124" s="51"/>
      <c r="W124" s="51"/>
      <c r="X124" s="51"/>
      <c r="Y124" s="51"/>
    </row>
    <row r="125" spans="1:25" s="1" customFormat="1" ht="15.75" x14ac:dyDescent="0.25">
      <c r="A125" s="7"/>
      <c r="B125" s="8" t="s">
        <v>149</v>
      </c>
      <c r="C125" s="9">
        <f t="shared" si="7"/>
        <v>2789</v>
      </c>
      <c r="D125" s="9" t="s">
        <v>3</v>
      </c>
      <c r="E125" s="9">
        <f t="shared" si="8"/>
        <v>2798</v>
      </c>
      <c r="F125" s="9">
        <v>10</v>
      </c>
      <c r="G125" s="21">
        <v>9</v>
      </c>
      <c r="H125" s="21">
        <v>1</v>
      </c>
      <c r="I125" s="21">
        <v>0</v>
      </c>
      <c r="J125" s="21">
        <f t="shared" si="9"/>
        <v>0</v>
      </c>
      <c r="K125" s="182">
        <v>1049.5</v>
      </c>
      <c r="L125" s="148">
        <v>2099</v>
      </c>
      <c r="M125" s="49"/>
      <c r="N125" s="48"/>
      <c r="O125" s="48">
        <v>485</v>
      </c>
      <c r="P125" s="176"/>
      <c r="Q125" s="51"/>
      <c r="R125" s="51"/>
      <c r="S125" s="51"/>
      <c r="T125" s="51"/>
      <c r="U125" s="51"/>
      <c r="V125" s="51"/>
      <c r="W125" s="51"/>
      <c r="X125" s="51"/>
      <c r="Y125" s="51"/>
    </row>
    <row r="126" spans="1:25" s="1" customFormat="1" ht="15.75" x14ac:dyDescent="0.25">
      <c r="A126" s="7"/>
      <c r="B126" s="8" t="s">
        <v>150</v>
      </c>
      <c r="C126" s="9">
        <f t="shared" si="7"/>
        <v>2799</v>
      </c>
      <c r="D126" s="9" t="s">
        <v>3</v>
      </c>
      <c r="E126" s="9">
        <f t="shared" si="8"/>
        <v>2833</v>
      </c>
      <c r="F126" s="9">
        <v>35</v>
      </c>
      <c r="G126" s="21">
        <v>28</v>
      </c>
      <c r="H126" s="21">
        <v>5</v>
      </c>
      <c r="I126" s="21">
        <v>2</v>
      </c>
      <c r="J126" s="21">
        <f t="shared" si="9"/>
        <v>0</v>
      </c>
      <c r="K126" s="48">
        <v>5977.5</v>
      </c>
      <c r="L126" s="148">
        <v>10460</v>
      </c>
      <c r="M126" s="49"/>
      <c r="N126" s="48"/>
      <c r="O126" s="48">
        <v>4330</v>
      </c>
      <c r="P126" s="174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s="1" customFormat="1" ht="15.75" x14ac:dyDescent="0.25">
      <c r="A127" s="7"/>
      <c r="B127" s="8" t="s">
        <v>102</v>
      </c>
      <c r="C127" s="9">
        <f t="shared" si="7"/>
        <v>2834</v>
      </c>
      <c r="D127" s="9" t="s">
        <v>3</v>
      </c>
      <c r="E127" s="9">
        <f t="shared" si="8"/>
        <v>2863</v>
      </c>
      <c r="F127" s="9">
        <v>30</v>
      </c>
      <c r="G127" s="21">
        <v>30</v>
      </c>
      <c r="H127" s="21">
        <v>0</v>
      </c>
      <c r="I127" s="21">
        <v>0</v>
      </c>
      <c r="J127" s="21">
        <f t="shared" si="9"/>
        <v>0</v>
      </c>
      <c r="K127" s="48">
        <v>2813.5</v>
      </c>
      <c r="L127" s="148">
        <v>5627</v>
      </c>
      <c r="M127" s="49"/>
      <c r="N127" s="48"/>
      <c r="O127" s="48">
        <v>2900</v>
      </c>
      <c r="P127" s="176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" customFormat="1" ht="15.75" x14ac:dyDescent="0.25">
      <c r="A128" s="7"/>
      <c r="B128" s="8" t="s">
        <v>151</v>
      </c>
      <c r="C128" s="9">
        <f t="shared" si="7"/>
        <v>2864</v>
      </c>
      <c r="D128" s="9" t="s">
        <v>3</v>
      </c>
      <c r="E128" s="9">
        <f t="shared" si="8"/>
        <v>2883</v>
      </c>
      <c r="F128" s="9">
        <v>20</v>
      </c>
      <c r="G128" s="21">
        <v>19</v>
      </c>
      <c r="H128" s="21">
        <v>1</v>
      </c>
      <c r="I128" s="21">
        <v>0</v>
      </c>
      <c r="J128" s="21">
        <f t="shared" si="9"/>
        <v>0</v>
      </c>
      <c r="K128" s="48">
        <v>3235</v>
      </c>
      <c r="L128" s="155">
        <v>4224</v>
      </c>
      <c r="M128" s="49"/>
      <c r="N128" s="48"/>
      <c r="O128" s="48">
        <v>3974</v>
      </c>
      <c r="P128" s="174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5" s="1" customFormat="1" ht="15.75" x14ac:dyDescent="0.25">
      <c r="A129" s="7"/>
      <c r="B129" s="8" t="s">
        <v>78</v>
      </c>
      <c r="C129" s="9">
        <f t="shared" si="7"/>
        <v>2884</v>
      </c>
      <c r="D129" s="9" t="s">
        <v>3</v>
      </c>
      <c r="E129" s="9">
        <f t="shared" si="8"/>
        <v>2903</v>
      </c>
      <c r="F129" s="9">
        <v>20</v>
      </c>
      <c r="G129" s="21">
        <v>20</v>
      </c>
      <c r="H129" s="21">
        <v>0</v>
      </c>
      <c r="I129" s="21">
        <v>0</v>
      </c>
      <c r="J129" s="21">
        <f t="shared" si="9"/>
        <v>0</v>
      </c>
      <c r="K129" s="48">
        <v>1066</v>
      </c>
      <c r="L129" s="155">
        <v>1066</v>
      </c>
      <c r="M129" s="49"/>
      <c r="N129" s="48"/>
      <c r="O129" s="48">
        <v>748</v>
      </c>
      <c r="P129" s="174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1:25" s="1" customFormat="1" ht="15.75" x14ac:dyDescent="0.25">
      <c r="A130" s="7"/>
      <c r="B130" s="165" t="s">
        <v>152</v>
      </c>
      <c r="C130" s="9">
        <f t="shared" si="7"/>
        <v>2904</v>
      </c>
      <c r="D130" s="9" t="s">
        <v>3</v>
      </c>
      <c r="E130" s="9">
        <f t="shared" si="8"/>
        <v>2923</v>
      </c>
      <c r="F130" s="9">
        <v>20</v>
      </c>
      <c r="G130" s="9">
        <v>0</v>
      </c>
      <c r="H130" s="9">
        <v>20</v>
      </c>
      <c r="I130" s="9">
        <v>0</v>
      </c>
      <c r="J130" s="21">
        <f t="shared" si="9"/>
        <v>0</v>
      </c>
      <c r="K130" s="48">
        <f>L130</f>
        <v>700</v>
      </c>
      <c r="L130" s="155">
        <f>300+50+150+200</f>
        <v>700</v>
      </c>
      <c r="M130" s="49" t="s">
        <v>4</v>
      </c>
      <c r="N130" s="48"/>
      <c r="O130" s="48">
        <v>0</v>
      </c>
      <c r="P130" s="174"/>
      <c r="Q130" s="51"/>
      <c r="R130" s="51"/>
      <c r="S130" s="51"/>
      <c r="T130" s="51"/>
      <c r="U130" s="51"/>
      <c r="V130" s="51"/>
      <c r="W130" s="51"/>
      <c r="X130" s="51"/>
      <c r="Y130" s="51"/>
    </row>
    <row r="131" spans="1:25" s="1" customFormat="1" ht="15.75" x14ac:dyDescent="0.25">
      <c r="A131" s="7"/>
      <c r="B131" s="8" t="s">
        <v>159</v>
      </c>
      <c r="C131" s="9">
        <f t="shared" si="7"/>
        <v>2924</v>
      </c>
      <c r="D131" s="9" t="s">
        <v>3</v>
      </c>
      <c r="E131" s="9">
        <f t="shared" si="8"/>
        <v>2973</v>
      </c>
      <c r="F131" s="9">
        <v>50</v>
      </c>
      <c r="G131" s="9">
        <v>0</v>
      </c>
      <c r="H131" s="9">
        <v>50</v>
      </c>
      <c r="I131" s="9">
        <v>0</v>
      </c>
      <c r="J131" s="21">
        <f t="shared" si="9"/>
        <v>0</v>
      </c>
      <c r="K131" s="56">
        <f>L131</f>
        <v>1555</v>
      </c>
      <c r="L131" s="163">
        <v>1555</v>
      </c>
      <c r="M131" s="49"/>
      <c r="N131" s="48"/>
      <c r="O131" s="48">
        <f>1345+370</f>
        <v>1715</v>
      </c>
      <c r="P131" s="174"/>
      <c r="Q131" s="51"/>
      <c r="R131" s="51"/>
      <c r="S131" s="51"/>
      <c r="T131" s="51"/>
      <c r="U131" s="51"/>
      <c r="V131" s="51"/>
      <c r="W131" s="51"/>
      <c r="X131" s="51"/>
      <c r="Y131" s="51"/>
    </row>
    <row r="132" spans="1:25" s="1" customFormat="1" ht="15.75" x14ac:dyDescent="0.25">
      <c r="A132" s="7"/>
      <c r="B132" s="165" t="s">
        <v>153</v>
      </c>
      <c r="C132" s="9">
        <f t="shared" si="7"/>
        <v>2974</v>
      </c>
      <c r="D132" s="9" t="s">
        <v>3</v>
      </c>
      <c r="E132" s="9">
        <f t="shared" si="8"/>
        <v>2993</v>
      </c>
      <c r="F132" s="9">
        <v>20</v>
      </c>
      <c r="G132" s="9">
        <v>20</v>
      </c>
      <c r="H132" s="9">
        <v>0</v>
      </c>
      <c r="I132" s="9">
        <v>0</v>
      </c>
      <c r="J132" s="21">
        <f t="shared" si="9"/>
        <v>0</v>
      </c>
      <c r="K132" s="56">
        <f>337+107+10+30+10</f>
        <v>494</v>
      </c>
      <c r="L132" s="163">
        <f>SUM(K132)</f>
        <v>494</v>
      </c>
      <c r="M132" s="49"/>
      <c r="N132" s="48"/>
      <c r="O132" s="48">
        <v>0</v>
      </c>
      <c r="P132" s="174"/>
      <c r="Q132" s="51"/>
      <c r="R132" s="51"/>
      <c r="S132" s="51"/>
      <c r="T132" s="51"/>
      <c r="U132" s="51"/>
      <c r="V132" s="51"/>
      <c r="W132" s="51"/>
      <c r="X132" s="51"/>
      <c r="Y132" s="51"/>
    </row>
    <row r="133" spans="1:25" s="1" customFormat="1" ht="15.75" x14ac:dyDescent="0.25">
      <c r="A133" s="7"/>
      <c r="B133" s="18" t="s">
        <v>154</v>
      </c>
      <c r="C133" s="9">
        <f t="shared" si="7"/>
        <v>2994</v>
      </c>
      <c r="D133" s="9" t="s">
        <v>3</v>
      </c>
      <c r="E133" s="9">
        <f t="shared" si="8"/>
        <v>3003</v>
      </c>
      <c r="F133" s="9">
        <v>10</v>
      </c>
      <c r="G133" s="9">
        <v>0</v>
      </c>
      <c r="H133" s="9">
        <v>0</v>
      </c>
      <c r="I133" s="9">
        <v>0</v>
      </c>
      <c r="J133" s="21">
        <f t="shared" si="9"/>
        <v>10</v>
      </c>
      <c r="K133" s="56">
        <v>0</v>
      </c>
      <c r="L133" s="163">
        <v>0</v>
      </c>
      <c r="M133" s="49"/>
      <c r="N133" s="48"/>
      <c r="O133" s="48">
        <v>0</v>
      </c>
      <c r="P133" s="174"/>
      <c r="Q133" s="51"/>
      <c r="R133" s="51"/>
      <c r="S133" s="51"/>
      <c r="T133" s="51"/>
      <c r="U133" s="51"/>
      <c r="V133" s="51"/>
      <c r="W133" s="51"/>
      <c r="X133" s="51"/>
      <c r="Y133" s="51"/>
    </row>
    <row r="134" spans="1:25" s="1" customFormat="1" ht="15.75" x14ac:dyDescent="0.25">
      <c r="A134" s="7"/>
      <c r="B134" s="165" t="s">
        <v>130</v>
      </c>
      <c r="C134" s="9">
        <f t="shared" si="7"/>
        <v>3004</v>
      </c>
      <c r="D134" s="15" t="s">
        <v>3</v>
      </c>
      <c r="E134" s="9">
        <f t="shared" si="8"/>
        <v>3250</v>
      </c>
      <c r="F134" s="15">
        <v>247</v>
      </c>
      <c r="G134" s="64">
        <v>0</v>
      </c>
      <c r="H134" s="64">
        <v>247</v>
      </c>
      <c r="I134" s="64">
        <v>0</v>
      </c>
      <c r="J134" s="21">
        <f t="shared" si="9"/>
        <v>0</v>
      </c>
      <c r="K134" s="166" t="s">
        <v>106</v>
      </c>
      <c r="L134" s="156" t="s">
        <v>106</v>
      </c>
      <c r="M134" s="22" t="s">
        <v>4</v>
      </c>
      <c r="N134" s="19"/>
      <c r="O134" s="19">
        <v>0</v>
      </c>
      <c r="P134" s="177"/>
      <c r="Q134" s="51"/>
      <c r="R134" s="51"/>
      <c r="S134" s="51"/>
      <c r="T134" s="51"/>
      <c r="U134" s="51"/>
      <c r="V134" s="51"/>
      <c r="W134" s="51"/>
      <c r="X134" s="51"/>
      <c r="Y134" s="51"/>
    </row>
    <row r="135" spans="1:25" s="1" customFormat="1" ht="15.75" x14ac:dyDescent="0.25">
      <c r="A135" s="7"/>
      <c r="B135" s="143" t="s">
        <v>156</v>
      </c>
      <c r="C135" s="9" t="s">
        <v>106</v>
      </c>
      <c r="D135" s="9" t="s">
        <v>3</v>
      </c>
      <c r="E135" s="9" t="s">
        <v>106</v>
      </c>
      <c r="F135" s="9">
        <v>0</v>
      </c>
      <c r="G135" s="20">
        <v>0</v>
      </c>
      <c r="H135" s="20">
        <v>0</v>
      </c>
      <c r="I135" s="20">
        <v>0</v>
      </c>
      <c r="J135" s="21"/>
      <c r="K135" s="162">
        <f>L135</f>
        <v>100</v>
      </c>
      <c r="L135" s="163">
        <v>100</v>
      </c>
      <c r="M135" s="22"/>
      <c r="N135" s="19"/>
      <c r="O135" s="19">
        <v>8451</v>
      </c>
      <c r="P135" s="178"/>
    </row>
    <row r="136" spans="1:25" s="1" customFormat="1" ht="15.75" x14ac:dyDescent="0.25">
      <c r="A136" s="7"/>
      <c r="B136" s="143"/>
      <c r="C136" s="12"/>
      <c r="D136" s="12" t="s">
        <v>3</v>
      </c>
      <c r="E136" s="12"/>
      <c r="F136" s="12"/>
      <c r="G136" s="144"/>
      <c r="H136" s="144"/>
      <c r="I136" s="144"/>
      <c r="J136" s="21">
        <f t="shared" si="9"/>
        <v>0</v>
      </c>
      <c r="K136" s="145"/>
      <c r="L136" s="157"/>
      <c r="M136" s="22"/>
      <c r="N136" s="19"/>
      <c r="O136" s="19">
        <v>0</v>
      </c>
      <c r="P136" s="178"/>
    </row>
    <row r="137" spans="1:25" s="1" customFormat="1" ht="31.5" customHeight="1" x14ac:dyDescent="0.25">
      <c r="A137" s="4"/>
      <c r="B137" s="158" t="s">
        <v>98</v>
      </c>
      <c r="C137" s="159" t="s">
        <v>106</v>
      </c>
      <c r="D137" s="159" t="s">
        <v>106</v>
      </c>
      <c r="E137" s="159" t="s">
        <v>106</v>
      </c>
      <c r="F137" s="161">
        <f>SUM(F7:F135)</f>
        <v>3250</v>
      </c>
      <c r="G137" s="161">
        <f>SUM(G7:G135)</f>
        <v>1910</v>
      </c>
      <c r="H137" s="161">
        <f>SUM(H7:H135)</f>
        <v>1109</v>
      </c>
      <c r="I137" s="161">
        <f>SUM(I7:I135)</f>
        <v>75</v>
      </c>
      <c r="J137" s="21">
        <f t="shared" si="9"/>
        <v>156</v>
      </c>
      <c r="K137" s="140">
        <f>SUM(K7:K136)</f>
        <v>260243.67</v>
      </c>
      <c r="L137" s="160">
        <f>SUM(L7:L136)</f>
        <v>504665.72</v>
      </c>
      <c r="M137" s="142" t="s">
        <v>4</v>
      </c>
      <c r="N137" s="65">
        <f>SUM(N7:N136)</f>
        <v>0</v>
      </c>
      <c r="O137" s="65">
        <f>SUM(O7:O136)</f>
        <v>229319.27</v>
      </c>
      <c r="P137" s="178"/>
    </row>
    <row r="138" spans="1:25" s="1" customFormat="1" ht="15.75" x14ac:dyDescent="0.25">
      <c r="A138" s="4"/>
      <c r="B138" s="66"/>
      <c r="C138" s="67"/>
      <c r="D138" s="68"/>
      <c r="E138" s="67"/>
      <c r="F138" s="69"/>
      <c r="G138" s="70"/>
      <c r="H138" s="70"/>
      <c r="I138" s="70"/>
      <c r="J138" s="70"/>
      <c r="K138" s="71"/>
      <c r="L138" s="141"/>
      <c r="M138" s="72"/>
      <c r="N138" s="73" t="e">
        <f>L137/N137</f>
        <v>#DIV/0!</v>
      </c>
      <c r="O138" s="74">
        <f>K137/O137</f>
        <v>1.1348530369907424</v>
      </c>
      <c r="P138" s="178"/>
    </row>
    <row r="139" spans="1:25" s="1" customFormat="1" ht="15.75" x14ac:dyDescent="0.25">
      <c r="A139" s="4"/>
      <c r="B139" s="66"/>
      <c r="C139" s="67"/>
      <c r="D139" s="68"/>
      <c r="E139" s="67"/>
      <c r="F139" s="69"/>
      <c r="G139" s="70"/>
      <c r="H139" s="70"/>
      <c r="I139" s="70"/>
      <c r="J139" s="70"/>
      <c r="K139" s="71"/>
      <c r="L139" s="141"/>
      <c r="M139" s="72"/>
      <c r="N139" s="73"/>
      <c r="O139" s="74"/>
      <c r="P139" s="178"/>
    </row>
    <row r="140" spans="1:25" s="1" customFormat="1" ht="15.75" x14ac:dyDescent="0.25">
      <c r="A140" s="4"/>
      <c r="B140" s="66"/>
      <c r="C140" s="67"/>
      <c r="D140" s="68"/>
      <c r="E140" s="67"/>
      <c r="F140" s="69"/>
      <c r="G140" s="70"/>
      <c r="H140" s="70"/>
      <c r="I140" s="70"/>
      <c r="J140" s="70"/>
      <c r="K140" s="71"/>
      <c r="L140" s="141"/>
      <c r="M140" s="72"/>
      <c r="N140" s="73"/>
      <c r="O140" s="74"/>
      <c r="P140" s="178"/>
    </row>
    <row r="141" spans="1:25" s="1" customFormat="1" ht="15.75" x14ac:dyDescent="0.25">
      <c r="A141" s="4"/>
      <c r="B141" s="66"/>
      <c r="C141" s="67"/>
      <c r="D141" s="68"/>
      <c r="E141" s="67"/>
      <c r="F141" s="69"/>
      <c r="G141" s="70"/>
      <c r="H141" s="70"/>
      <c r="I141" s="70"/>
      <c r="J141" s="70"/>
      <c r="K141" s="75"/>
      <c r="L141" s="76"/>
      <c r="M141" s="72"/>
      <c r="N141" s="77" t="s">
        <v>4</v>
      </c>
      <c r="O141" s="74"/>
      <c r="P141" s="178"/>
    </row>
    <row r="142" spans="1:25" s="1" customFormat="1" ht="15.75" x14ac:dyDescent="0.25">
      <c r="A142" s="4"/>
      <c r="B142" s="201" t="s">
        <v>160</v>
      </c>
      <c r="C142" s="202"/>
      <c r="D142" s="202"/>
      <c r="E142" s="202"/>
      <c r="F142" s="202"/>
      <c r="G142" s="202"/>
      <c r="H142" s="202"/>
      <c r="I142" s="202"/>
      <c r="J142" s="202"/>
      <c r="K142" s="202"/>
      <c r="L142" s="202"/>
      <c r="M142" s="72" t="s">
        <v>4</v>
      </c>
      <c r="N142" s="78" t="s">
        <v>4</v>
      </c>
      <c r="P142" s="173"/>
    </row>
    <row r="143" spans="1:25" s="1" customFormat="1" ht="16.5" thickBot="1" x14ac:dyDescent="0.3">
      <c r="A143" s="4"/>
      <c r="B143" s="79"/>
      <c r="C143" s="79"/>
      <c r="D143" s="79"/>
      <c r="E143" s="79"/>
      <c r="F143" s="80"/>
      <c r="G143" s="81"/>
      <c r="H143" s="80"/>
      <c r="I143" s="81"/>
      <c r="J143" s="81"/>
      <c r="K143" s="82"/>
      <c r="L143" s="83" t="s">
        <v>4</v>
      </c>
      <c r="M143" s="72" t="s">
        <v>4</v>
      </c>
      <c r="N143" s="3"/>
      <c r="P143" s="173"/>
    </row>
    <row r="144" spans="1:25" s="1" customFormat="1" ht="15.75" x14ac:dyDescent="0.25">
      <c r="A144" s="4"/>
      <c r="B144" s="79"/>
      <c r="C144" s="79"/>
      <c r="D144" s="79" t="s">
        <v>4</v>
      </c>
      <c r="E144" s="79"/>
      <c r="F144" s="80"/>
      <c r="G144" s="81"/>
      <c r="H144" s="81"/>
      <c r="I144" s="81"/>
      <c r="J144" s="84"/>
      <c r="K144" s="85" t="s">
        <v>54</v>
      </c>
      <c r="L144" s="86" t="s">
        <v>74</v>
      </c>
      <c r="M144" s="72" t="s">
        <v>4</v>
      </c>
      <c r="N144" s="3"/>
      <c r="P144" s="173"/>
    </row>
    <row r="145" spans="1:16" s="1" customFormat="1" ht="16.5" thickBot="1" x14ac:dyDescent="0.3">
      <c r="A145" s="4"/>
      <c r="B145" s="79"/>
      <c r="C145" s="79"/>
      <c r="D145" s="79" t="s">
        <v>4</v>
      </c>
      <c r="E145" s="79"/>
      <c r="F145" s="80"/>
      <c r="G145" s="81"/>
      <c r="H145" s="81"/>
      <c r="I145" s="81"/>
      <c r="J145" s="84"/>
      <c r="K145" s="87" t="s">
        <v>55</v>
      </c>
      <c r="L145" s="88" t="s">
        <v>75</v>
      </c>
      <c r="M145" s="72" t="s">
        <v>4</v>
      </c>
      <c r="N145" s="3"/>
      <c r="P145" s="173"/>
    </row>
    <row r="146" spans="1:16" s="1" customFormat="1" ht="15.75" x14ac:dyDescent="0.25">
      <c r="A146" s="4"/>
      <c r="B146" s="79"/>
      <c r="C146" s="89"/>
      <c r="D146" s="90"/>
      <c r="E146" s="90"/>
      <c r="F146" s="91"/>
      <c r="G146" s="92"/>
      <c r="H146" s="92"/>
      <c r="I146" s="92"/>
      <c r="J146" s="93"/>
      <c r="K146" s="90"/>
      <c r="L146" s="94" t="s">
        <v>4</v>
      </c>
      <c r="M146" s="72" t="s">
        <v>4</v>
      </c>
      <c r="N146" s="3"/>
      <c r="P146" s="173"/>
    </row>
    <row r="147" spans="1:16" s="1" customFormat="1" ht="15.75" x14ac:dyDescent="0.25">
      <c r="A147" s="4"/>
      <c r="B147" s="79"/>
      <c r="C147" s="95" t="s">
        <v>104</v>
      </c>
      <c r="D147" s="96"/>
      <c r="E147" s="96"/>
      <c r="F147" s="97"/>
      <c r="G147" s="98"/>
      <c r="H147" s="98"/>
      <c r="I147" s="98"/>
      <c r="J147" s="99"/>
      <c r="K147" s="100">
        <f>SUM(K7:K95)</f>
        <v>113339.56999999999</v>
      </c>
      <c r="L147" s="101">
        <f>SUM(L7:L95)</f>
        <v>218946.32999999996</v>
      </c>
      <c r="M147" s="72" t="s">
        <v>4</v>
      </c>
      <c r="N147" s="3"/>
      <c r="P147" s="173"/>
    </row>
    <row r="148" spans="1:16" s="1" customFormat="1" ht="15.75" x14ac:dyDescent="0.25">
      <c r="A148" s="4"/>
      <c r="B148" s="79"/>
      <c r="C148" s="102"/>
      <c r="D148" s="82"/>
      <c r="E148" s="82"/>
      <c r="F148" s="103"/>
      <c r="G148" s="84"/>
      <c r="H148" s="84"/>
      <c r="I148" s="84"/>
      <c r="J148" s="104"/>
      <c r="K148" s="105"/>
      <c r="L148" s="106"/>
      <c r="M148" s="72" t="s">
        <v>4</v>
      </c>
      <c r="N148" s="3"/>
      <c r="P148" s="173"/>
    </row>
    <row r="149" spans="1:16" s="1" customFormat="1" ht="15.75" x14ac:dyDescent="0.25">
      <c r="A149" s="4"/>
      <c r="B149" s="79"/>
      <c r="C149" s="95" t="s">
        <v>103</v>
      </c>
      <c r="D149" s="96"/>
      <c r="E149" s="96"/>
      <c r="F149" s="97"/>
      <c r="G149" s="98"/>
      <c r="H149" s="98"/>
      <c r="I149" s="98"/>
      <c r="J149" s="99"/>
      <c r="K149" s="107">
        <f>SUM(K97:K128)</f>
        <v>142989.09999999998</v>
      </c>
      <c r="L149" s="108">
        <f>SUM(L97:L128)</f>
        <v>281804.39</v>
      </c>
      <c r="M149" s="72" t="s">
        <v>4</v>
      </c>
      <c r="N149" s="3"/>
      <c r="P149" s="173"/>
    </row>
    <row r="150" spans="1:16" s="1" customFormat="1" ht="15.75" x14ac:dyDescent="0.25">
      <c r="A150" s="4"/>
      <c r="B150" s="79"/>
      <c r="C150" s="102"/>
      <c r="D150" s="82"/>
      <c r="E150" s="82"/>
      <c r="F150" s="103"/>
      <c r="G150" s="84"/>
      <c r="H150" s="84"/>
      <c r="I150" s="84"/>
      <c r="J150" s="104"/>
      <c r="K150" s="105" t="s">
        <v>4</v>
      </c>
      <c r="L150" s="106"/>
      <c r="M150" s="72"/>
      <c r="N150" s="3"/>
      <c r="P150" s="173"/>
    </row>
    <row r="151" spans="1:16" s="1" customFormat="1" ht="15.75" x14ac:dyDescent="0.25">
      <c r="A151" s="4"/>
      <c r="B151" s="79" t="s">
        <v>4</v>
      </c>
      <c r="C151" s="109" t="s">
        <v>100</v>
      </c>
      <c r="D151" s="96"/>
      <c r="E151" s="96"/>
      <c r="F151" s="97"/>
      <c r="G151" s="98"/>
      <c r="H151" s="98"/>
      <c r="I151" s="98"/>
      <c r="J151" s="110" t="s">
        <v>4</v>
      </c>
      <c r="K151" s="111">
        <f>SUM(K129:K135)</f>
        <v>3915</v>
      </c>
      <c r="L151" s="112">
        <f>SUM(L129:L135)</f>
        <v>3915</v>
      </c>
      <c r="M151" s="72"/>
      <c r="N151" s="3"/>
      <c r="P151" s="173"/>
    </row>
    <row r="152" spans="1:16" s="1" customFormat="1" ht="15.75" x14ac:dyDescent="0.25">
      <c r="A152" s="4"/>
      <c r="B152" s="79"/>
      <c r="C152" s="102"/>
      <c r="D152" s="82"/>
      <c r="E152" s="82"/>
      <c r="F152" s="103"/>
      <c r="G152" s="84"/>
      <c r="H152" s="84"/>
      <c r="I152" s="84"/>
      <c r="J152" s="104"/>
      <c r="K152" s="105"/>
      <c r="L152" s="113"/>
      <c r="M152" s="72" t="s">
        <v>4</v>
      </c>
      <c r="N152" s="3"/>
      <c r="P152" s="173"/>
    </row>
    <row r="153" spans="1:16" s="1" customFormat="1" ht="15.75" x14ac:dyDescent="0.25">
      <c r="A153" s="4"/>
      <c r="B153" s="79"/>
      <c r="C153" s="95" t="s">
        <v>158</v>
      </c>
      <c r="D153" s="96"/>
      <c r="E153" s="114"/>
      <c r="F153" s="97"/>
      <c r="G153" s="97"/>
      <c r="H153" s="97"/>
      <c r="I153" s="97"/>
      <c r="J153" s="115"/>
      <c r="K153" s="116">
        <f>SUM(K147:K151)</f>
        <v>260243.66999999998</v>
      </c>
      <c r="L153" s="117">
        <f>SUM(L147:L151)</f>
        <v>504665.72</v>
      </c>
      <c r="M153" s="72" t="s">
        <v>4</v>
      </c>
      <c r="N153" s="118"/>
      <c r="P153" s="173"/>
    </row>
    <row r="154" spans="1:16" s="1" customFormat="1" ht="15.75" x14ac:dyDescent="0.25">
      <c r="A154" s="4"/>
      <c r="B154" s="79"/>
      <c r="C154" s="102"/>
      <c r="D154" s="82"/>
      <c r="E154" s="82"/>
      <c r="F154" s="103"/>
      <c r="G154" s="84"/>
      <c r="H154" s="119"/>
      <c r="I154" s="84"/>
      <c r="J154" s="84"/>
      <c r="K154" s="120"/>
      <c r="L154" s="113"/>
      <c r="M154" s="72" t="s">
        <v>4</v>
      </c>
      <c r="P154" s="173"/>
    </row>
    <row r="155" spans="1:16" s="1" customFormat="1" ht="15.75" x14ac:dyDescent="0.25">
      <c r="A155" s="4"/>
      <c r="B155" s="79"/>
      <c r="C155" s="121" t="s">
        <v>119</v>
      </c>
      <c r="D155" s="122"/>
      <c r="E155" s="122"/>
      <c r="F155" s="123"/>
      <c r="G155" s="124"/>
      <c r="H155" s="124"/>
      <c r="I155" s="124" t="s">
        <v>4</v>
      </c>
      <c r="J155" s="125"/>
      <c r="K155" s="126">
        <v>231034.27</v>
      </c>
      <c r="L155" s="127">
        <v>414711.03999999998</v>
      </c>
      <c r="M155" s="72" t="s">
        <v>4</v>
      </c>
      <c r="N155" s="1" t="s">
        <v>4</v>
      </c>
      <c r="P155" s="173"/>
    </row>
    <row r="156" spans="1:16" s="1" customFormat="1" ht="15.75" x14ac:dyDescent="0.25">
      <c r="A156" s="4"/>
      <c r="B156" s="79"/>
      <c r="C156" s="102"/>
      <c r="D156" s="82"/>
      <c r="E156" s="82"/>
      <c r="F156" s="103"/>
      <c r="G156" s="84"/>
      <c r="H156" s="84"/>
      <c r="I156" s="84"/>
      <c r="J156" s="128"/>
      <c r="K156" s="129"/>
      <c r="L156" s="130"/>
      <c r="M156" s="72"/>
      <c r="P156" s="173"/>
    </row>
    <row r="157" spans="1:16" s="1" customFormat="1" ht="16.5" thickBot="1" x14ac:dyDescent="0.3">
      <c r="A157" s="4"/>
      <c r="B157" s="79"/>
      <c r="C157" s="131" t="s">
        <v>86</v>
      </c>
      <c r="D157" s="132"/>
      <c r="E157" s="132"/>
      <c r="F157" s="133"/>
      <c r="G157" s="134"/>
      <c r="H157" s="134"/>
      <c r="I157" s="134"/>
      <c r="J157" s="135"/>
      <c r="K157" s="136">
        <f>+K153/K155</f>
        <v>1.1264288626964303</v>
      </c>
      <c r="L157" s="137">
        <f>+L153/L155</f>
        <v>1.216909296651471</v>
      </c>
      <c r="M157" s="72" t="s">
        <v>4</v>
      </c>
      <c r="P157" s="173"/>
    </row>
  </sheetData>
  <mergeCells count="4">
    <mergeCell ref="G5:I5"/>
    <mergeCell ref="B142:L142"/>
    <mergeCell ref="C5:E5"/>
    <mergeCell ref="C6:E6"/>
  </mergeCells>
  <pageMargins left="0.23622047244094491" right="0.23622047244094491" top="0.74803149606299213" bottom="0.74803149606299213" header="0.31496062992125984" footer="0.31496062992125984"/>
  <pageSetup paperSize="9" scale="75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zoomScale="85" zoomScaleNormal="85" workbookViewId="0">
      <selection activeCell="G24" sqref="G24"/>
    </sheetView>
  </sheetViews>
  <sheetFormatPr defaultRowHeight="12.75" x14ac:dyDescent="0.25"/>
  <cols>
    <col min="1" max="1" width="1.6640625" style="138" customWidth="1"/>
    <col min="2" max="2" width="27.33203125" style="138" customWidth="1"/>
    <col min="3" max="3" width="5.77734375" style="138" customWidth="1"/>
    <col min="4" max="4" width="2.33203125" style="138" customWidth="1"/>
    <col min="5" max="5" width="5.77734375" style="138" customWidth="1"/>
    <col min="6" max="6" width="7.5546875" style="139" customWidth="1"/>
    <col min="7" max="7" width="8.109375" style="138" customWidth="1"/>
    <col min="8" max="8" width="10.44140625" style="138" customWidth="1"/>
    <col min="9" max="9" width="9.109375" style="138" customWidth="1"/>
    <col min="10" max="10" width="8.6640625" style="138" customWidth="1"/>
    <col min="11" max="11" width="15.88671875" style="138" customWidth="1"/>
    <col min="12" max="12" width="15.6640625" style="138" bestFit="1" customWidth="1"/>
    <col min="13" max="13" width="2.33203125" style="138" customWidth="1"/>
    <col min="14" max="14" width="12.6640625" style="138" customWidth="1"/>
    <col min="15" max="15" width="13.109375" style="138" customWidth="1"/>
    <col min="16" max="16" width="11.88671875" style="179" customWidth="1"/>
    <col min="17" max="18" width="9.77734375" style="138" customWidth="1"/>
    <col min="19" max="16384" width="8.88671875" style="138"/>
  </cols>
  <sheetData>
    <row r="2" spans="1:16" s="1" customFormat="1" ht="15.75" x14ac:dyDescent="0.25">
      <c r="A2" s="4"/>
      <c r="B2" s="201" t="s">
        <v>160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72" t="s">
        <v>4</v>
      </c>
      <c r="N2" s="78" t="s">
        <v>4</v>
      </c>
      <c r="P2" s="173"/>
    </row>
    <row r="3" spans="1:16" s="1" customFormat="1" ht="16.5" thickBot="1" x14ac:dyDescent="0.3">
      <c r="A3" s="4"/>
      <c r="B3" s="79"/>
      <c r="C3" s="79"/>
      <c r="D3" s="79"/>
      <c r="E3" s="79"/>
      <c r="F3" s="80"/>
      <c r="G3" s="81"/>
      <c r="H3" s="80"/>
      <c r="I3" s="81"/>
      <c r="J3" s="81"/>
      <c r="K3" s="82"/>
      <c r="L3" s="83" t="s">
        <v>4</v>
      </c>
      <c r="M3" s="72" t="s">
        <v>4</v>
      </c>
      <c r="N3" s="3"/>
      <c r="P3" s="173"/>
    </row>
    <row r="4" spans="1:16" s="1" customFormat="1" ht="15.75" x14ac:dyDescent="0.25">
      <c r="A4" s="4"/>
      <c r="B4" s="79"/>
      <c r="C4" s="79"/>
      <c r="D4" s="79" t="s">
        <v>4</v>
      </c>
      <c r="E4" s="79"/>
      <c r="F4" s="80"/>
      <c r="G4" s="81"/>
      <c r="H4" s="81"/>
      <c r="I4" s="81"/>
      <c r="J4" s="84"/>
      <c r="K4" s="85" t="s">
        <v>54</v>
      </c>
      <c r="L4" s="86" t="s">
        <v>74</v>
      </c>
      <c r="M4" s="72" t="s">
        <v>4</v>
      </c>
      <c r="N4" s="3"/>
      <c r="P4" s="173"/>
    </row>
    <row r="5" spans="1:16" s="1" customFormat="1" ht="16.5" thickBot="1" x14ac:dyDescent="0.3">
      <c r="A5" s="4"/>
      <c r="B5" s="79"/>
      <c r="C5" s="79"/>
      <c r="D5" s="79" t="s">
        <v>4</v>
      </c>
      <c r="E5" s="79"/>
      <c r="F5" s="80"/>
      <c r="G5" s="81"/>
      <c r="H5" s="81"/>
      <c r="I5" s="81"/>
      <c r="J5" s="84"/>
      <c r="K5" s="87" t="s">
        <v>55</v>
      </c>
      <c r="L5" s="88" t="s">
        <v>75</v>
      </c>
      <c r="M5" s="72" t="s">
        <v>4</v>
      </c>
      <c r="N5" s="3"/>
      <c r="P5" s="173"/>
    </row>
    <row r="6" spans="1:16" s="1" customFormat="1" ht="15.75" x14ac:dyDescent="0.25">
      <c r="A6" s="4"/>
      <c r="B6" s="79"/>
      <c r="C6" s="89"/>
      <c r="D6" s="90"/>
      <c r="E6" s="90"/>
      <c r="F6" s="91"/>
      <c r="G6" s="92"/>
      <c r="H6" s="92"/>
      <c r="I6" s="92"/>
      <c r="J6" s="93"/>
      <c r="K6" s="90"/>
      <c r="L6" s="94" t="s">
        <v>4</v>
      </c>
      <c r="M6" s="72" t="s">
        <v>4</v>
      </c>
      <c r="N6" s="3"/>
      <c r="P6" s="173"/>
    </row>
    <row r="7" spans="1:16" s="1" customFormat="1" ht="15.75" x14ac:dyDescent="0.25">
      <c r="A7" s="4"/>
      <c r="B7" s="79"/>
      <c r="C7" s="95" t="s">
        <v>104</v>
      </c>
      <c r="D7" s="96"/>
      <c r="E7" s="96"/>
      <c r="F7" s="97"/>
      <c r="G7" s="98"/>
      <c r="H7" s="98"/>
      <c r="I7" s="98"/>
      <c r="J7" s="99"/>
      <c r="K7" s="100">
        <v>113339.57</v>
      </c>
      <c r="L7" s="101">
        <v>218946.33</v>
      </c>
      <c r="M7" s="72" t="s">
        <v>4</v>
      </c>
      <c r="N7" s="196"/>
      <c r="O7" s="197"/>
      <c r="P7" s="173"/>
    </row>
    <row r="8" spans="1:16" s="1" customFormat="1" ht="15.75" x14ac:dyDescent="0.25">
      <c r="A8" s="4"/>
      <c r="B8" s="79"/>
      <c r="C8" s="102"/>
      <c r="D8" s="82"/>
      <c r="E8" s="82"/>
      <c r="F8" s="103"/>
      <c r="G8" s="84"/>
      <c r="H8" s="84"/>
      <c r="I8" s="84"/>
      <c r="J8" s="104"/>
      <c r="K8" s="105"/>
      <c r="L8" s="106"/>
      <c r="M8" s="72" t="s">
        <v>4</v>
      </c>
      <c r="N8" s="196"/>
      <c r="O8" s="197"/>
      <c r="P8" s="173"/>
    </row>
    <row r="9" spans="1:16" s="1" customFormat="1" ht="15.75" x14ac:dyDescent="0.25">
      <c r="A9" s="4"/>
      <c r="B9" s="79"/>
      <c r="C9" s="95" t="s">
        <v>103</v>
      </c>
      <c r="D9" s="96"/>
      <c r="E9" s="96"/>
      <c r="F9" s="97"/>
      <c r="G9" s="98"/>
      <c r="H9" s="98"/>
      <c r="I9" s="98"/>
      <c r="J9" s="99"/>
      <c r="K9" s="107">
        <v>142989.1</v>
      </c>
      <c r="L9" s="108">
        <v>281804.39</v>
      </c>
      <c r="M9" s="72" t="s">
        <v>4</v>
      </c>
      <c r="N9" s="196"/>
      <c r="O9" s="197"/>
      <c r="P9" s="173"/>
    </row>
    <row r="10" spans="1:16" s="1" customFormat="1" ht="15.75" x14ac:dyDescent="0.25">
      <c r="A10" s="4"/>
      <c r="B10" s="79"/>
      <c r="C10" s="102"/>
      <c r="D10" s="82"/>
      <c r="E10" s="82"/>
      <c r="F10" s="103"/>
      <c r="G10" s="84"/>
      <c r="H10" s="84"/>
      <c r="I10" s="84"/>
      <c r="J10" s="104"/>
      <c r="K10" s="105" t="s">
        <v>4</v>
      </c>
      <c r="L10" s="106"/>
      <c r="M10" s="72"/>
      <c r="N10" s="196"/>
      <c r="O10" s="197"/>
      <c r="P10" s="173"/>
    </row>
    <row r="11" spans="1:16" s="1" customFormat="1" ht="15.75" x14ac:dyDescent="0.25">
      <c r="A11" s="4"/>
      <c r="B11" s="79" t="s">
        <v>4</v>
      </c>
      <c r="C11" s="109" t="s">
        <v>100</v>
      </c>
      <c r="D11" s="96"/>
      <c r="E11" s="96"/>
      <c r="F11" s="97"/>
      <c r="G11" s="98"/>
      <c r="H11" s="98"/>
      <c r="I11" s="98"/>
      <c r="J11" s="110" t="s">
        <v>4</v>
      </c>
      <c r="K11" s="111">
        <v>3915</v>
      </c>
      <c r="L11" s="112">
        <v>3915</v>
      </c>
      <c r="M11" s="72"/>
      <c r="N11" s="196"/>
      <c r="O11" s="197"/>
      <c r="P11" s="173"/>
    </row>
    <row r="12" spans="1:16" s="1" customFormat="1" ht="15.75" x14ac:dyDescent="0.25">
      <c r="A12" s="4"/>
      <c r="B12" s="79"/>
      <c r="C12" s="102"/>
      <c r="D12" s="82"/>
      <c r="E12" s="82"/>
      <c r="F12" s="103"/>
      <c r="G12" s="84"/>
      <c r="H12" s="84"/>
      <c r="I12" s="84"/>
      <c r="J12" s="104"/>
      <c r="K12" s="105"/>
      <c r="L12" s="113"/>
      <c r="M12" s="72" t="s">
        <v>4</v>
      </c>
      <c r="N12" s="196"/>
      <c r="O12" s="197"/>
      <c r="P12" s="173"/>
    </row>
    <row r="13" spans="1:16" s="1" customFormat="1" ht="15.75" x14ac:dyDescent="0.25">
      <c r="A13" s="4"/>
      <c r="B13" s="79"/>
      <c r="C13" s="95" t="s">
        <v>158</v>
      </c>
      <c r="D13" s="96"/>
      <c r="E13" s="114"/>
      <c r="F13" s="97"/>
      <c r="G13" s="97"/>
      <c r="H13" s="97"/>
      <c r="I13" s="97"/>
      <c r="J13" s="115"/>
      <c r="K13" s="116">
        <f>SUM(K7:K11)</f>
        <v>260243.67</v>
      </c>
      <c r="L13" s="117">
        <f>SUM(L7:L11)</f>
        <v>504665.72</v>
      </c>
      <c r="M13" s="72" t="s">
        <v>4</v>
      </c>
      <c r="N13" s="196"/>
      <c r="O13" s="197"/>
      <c r="P13" s="173"/>
    </row>
    <row r="14" spans="1:16" s="1" customFormat="1" ht="15.75" x14ac:dyDescent="0.25">
      <c r="A14" s="4"/>
      <c r="B14" s="79"/>
      <c r="C14" s="102"/>
      <c r="D14" s="82"/>
      <c r="E14" s="82"/>
      <c r="F14" s="103"/>
      <c r="G14" s="84"/>
      <c r="H14" s="119"/>
      <c r="I14" s="84"/>
      <c r="J14" s="84"/>
      <c r="K14" s="120"/>
      <c r="L14" s="113"/>
      <c r="M14" s="72" t="s">
        <v>4</v>
      </c>
      <c r="N14" s="197"/>
      <c r="O14" s="197"/>
      <c r="P14" s="173"/>
    </row>
    <row r="15" spans="1:16" s="1" customFormat="1" ht="15.75" x14ac:dyDescent="0.25">
      <c r="A15" s="4"/>
      <c r="B15" s="79"/>
      <c r="C15" s="121" t="s">
        <v>119</v>
      </c>
      <c r="D15" s="122"/>
      <c r="E15" s="122"/>
      <c r="F15" s="123"/>
      <c r="G15" s="124"/>
      <c r="H15" s="124"/>
      <c r="I15" s="124" t="s">
        <v>4</v>
      </c>
      <c r="J15" s="125"/>
      <c r="K15" s="126">
        <v>231034.27</v>
      </c>
      <c r="L15" s="127">
        <v>414711.03999999998</v>
      </c>
      <c r="M15" s="72" t="s">
        <v>4</v>
      </c>
      <c r="N15" s="197"/>
      <c r="O15" s="197"/>
      <c r="P15" s="173"/>
    </row>
    <row r="16" spans="1:16" s="1" customFormat="1" ht="15.75" x14ac:dyDescent="0.25">
      <c r="A16" s="4"/>
      <c r="B16" s="79"/>
      <c r="C16" s="102"/>
      <c r="D16" s="82"/>
      <c r="E16" s="82"/>
      <c r="F16" s="103"/>
      <c r="G16" s="84"/>
      <c r="H16" s="84"/>
      <c r="I16" s="84"/>
      <c r="J16" s="128"/>
      <c r="K16" s="129"/>
      <c r="L16" s="130"/>
      <c r="M16" s="72"/>
      <c r="N16" s="197"/>
      <c r="O16" s="197"/>
      <c r="P16" s="173"/>
    </row>
    <row r="17" spans="1:16" s="1" customFormat="1" ht="16.5" thickBot="1" x14ac:dyDescent="0.3">
      <c r="A17" s="4"/>
      <c r="B17" s="79"/>
      <c r="C17" s="131" t="s">
        <v>86</v>
      </c>
      <c r="D17" s="132"/>
      <c r="E17" s="132"/>
      <c r="F17" s="133"/>
      <c r="G17" s="134"/>
      <c r="H17" s="134"/>
      <c r="I17" s="134"/>
      <c r="J17" s="135"/>
      <c r="K17" s="136">
        <f>+K13/K15</f>
        <v>1.1264288626964303</v>
      </c>
      <c r="L17" s="137">
        <f>+L13/L15</f>
        <v>1.216909296651471</v>
      </c>
      <c r="M17" s="72" t="s">
        <v>4</v>
      </c>
      <c r="N17" s="198"/>
      <c r="O17" s="198"/>
      <c r="P17" s="173"/>
    </row>
  </sheetData>
  <mergeCells count="1">
    <mergeCell ref="B2:L2"/>
  </mergeCells>
  <pageMargins left="0.23622047244094491" right="0.23622047244094491" top="0.74803149606299213" bottom="0.74803149606299213" header="0.31496062992125984" footer="0.31496062992125984"/>
  <pageSetup paperSize="9" scale="7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ACOMPANHAMENTO</vt:lpstr>
      <vt:lpstr>RESUMO</vt:lpstr>
      <vt:lpstr>ACOMPANHAMENTO!Area_de_impressao</vt:lpstr>
    </vt:vector>
  </TitlesOfParts>
  <Company>SNI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</dc:creator>
  <cp:lastModifiedBy>rosanepires</cp:lastModifiedBy>
  <cp:lastPrinted>2022-04-01T14:41:04Z</cp:lastPrinted>
  <dcterms:created xsi:type="dcterms:W3CDTF">2001-10-08T18:13:48Z</dcterms:created>
  <dcterms:modified xsi:type="dcterms:W3CDTF">2022-06-15T12:49:22Z</dcterms:modified>
</cp:coreProperties>
</file>